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mon and Shirley Estate\"/>
    </mc:Choice>
  </mc:AlternateContent>
  <xr:revisionPtr revIDLastSave="0" documentId="13_ncr:1_{803C5C30-7A2F-4C81-B75C-C7F2C4E2FE3C}" xr6:coauthVersionLast="45" xr6:coauthVersionMax="45" xr10:uidLastSave="{00000000-0000-0000-0000-000000000000}"/>
  <bookViews>
    <workbookView xWindow="-120" yWindow="-120" windowWidth="20640" windowHeight="11160" activeTab="2" xr2:uid="{CE2578F1-B788-42D3-BA35-ACFED3647BC0}"/>
  </bookViews>
  <sheets>
    <sheet name="Joshua" sheetId="3" r:id="rId1"/>
    <sheet name="Jacob" sheetId="1" r:id="rId2"/>
    <sheet name="Daniel" sheetId="4" r:id="rId3"/>
  </sheets>
  <definedNames>
    <definedName name="_xlnm.Print_Area" localSheetId="2">Daniel!$A$1:$I$42</definedName>
    <definedName name="_xlnm.Print_Area" localSheetId="1">Jacob!$A:$I</definedName>
    <definedName name="_xlnm.Print_Area" localSheetId="0">Joshua!$A$1:$I$43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E37" i="1"/>
  <c r="E38" i="3"/>
  <c r="I29" i="3" l="1"/>
  <c r="F30" i="3"/>
  <c r="F29" i="1"/>
  <c r="F27" i="4"/>
  <c r="E26" i="4"/>
  <c r="E25" i="4"/>
  <c r="F25" i="4" s="1"/>
  <c r="E27" i="1"/>
  <c r="F27" i="1" s="1"/>
  <c r="E28" i="3"/>
  <c r="F28" i="3"/>
  <c r="E24" i="4"/>
  <c r="F24" i="4" s="1"/>
  <c r="E26" i="1"/>
  <c r="F26" i="1" s="1"/>
  <c r="E27" i="3"/>
  <c r="F27" i="3" s="1"/>
  <c r="E20" i="4"/>
  <c r="F20" i="4" s="1"/>
  <c r="E22" i="1"/>
  <c r="F22" i="1" s="1"/>
  <c r="E23" i="3"/>
  <c r="E4" i="4"/>
  <c r="F4" i="4" s="1"/>
  <c r="E4" i="1"/>
  <c r="F4" i="1" s="1"/>
  <c r="E5" i="3"/>
  <c r="F5" i="3" s="1"/>
  <c r="I7" i="3"/>
  <c r="F23" i="4"/>
  <c r="I4" i="1"/>
  <c r="E29" i="3"/>
  <c r="F11" i="3"/>
  <c r="F10" i="3"/>
  <c r="E7" i="1"/>
  <c r="E6" i="1"/>
  <c r="F6" i="1" s="1"/>
  <c r="E5" i="1"/>
  <c r="F5" i="1" s="1"/>
  <c r="F24" i="1"/>
  <c r="F25" i="1"/>
  <c r="F11" i="1"/>
  <c r="F22" i="4"/>
  <c r="F21" i="4"/>
  <c r="F9" i="4"/>
  <c r="F8" i="4"/>
  <c r="F7" i="4"/>
  <c r="F6" i="4"/>
  <c r="I6" i="4" s="1"/>
  <c r="F8" i="3"/>
  <c r="F7" i="1" s="1"/>
  <c r="F25" i="3"/>
  <c r="F26" i="3"/>
  <c r="F9" i="3"/>
  <c r="E7" i="3"/>
  <c r="F7" i="3" s="1"/>
  <c r="E6" i="3"/>
  <c r="F6" i="3" s="1"/>
  <c r="I26" i="4" l="1"/>
  <c r="I5" i="3"/>
  <c r="I8" i="1"/>
  <c r="F29" i="4"/>
  <c r="F18" i="4"/>
  <c r="F19" i="4"/>
  <c r="F3" i="4"/>
  <c r="I4" i="4" s="1"/>
  <c r="F31" i="1"/>
  <c r="F21" i="1"/>
  <c r="F20" i="1"/>
  <c r="F8" i="1"/>
  <c r="F3" i="1"/>
  <c r="F34" i="3"/>
  <c r="F32" i="3"/>
  <c r="F21" i="3"/>
  <c r="F22" i="3"/>
  <c r="F3" i="3" l="1"/>
  <c r="F26" i="4" l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F29" i="3"/>
  <c r="E24" i="3"/>
  <c r="F24" i="3" s="1"/>
  <c r="F23" i="3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E14" i="1"/>
  <c r="F14" i="1" s="1"/>
  <c r="E28" i="1"/>
  <c r="F28" i="1" s="1"/>
  <c r="E23" i="1"/>
  <c r="F23" i="1" s="1"/>
  <c r="E19" i="1"/>
  <c r="F19" i="1" s="1"/>
  <c r="E18" i="1"/>
  <c r="F18" i="1" s="1"/>
  <c r="E17" i="1"/>
  <c r="F17" i="1" s="1"/>
  <c r="E16" i="1"/>
  <c r="F16" i="1" s="1"/>
  <c r="E15" i="1"/>
  <c r="F15" i="1" s="1"/>
  <c r="E13" i="1"/>
  <c r="F13" i="1" s="1"/>
  <c r="F14" i="3" l="1"/>
  <c r="I26" i="3"/>
  <c r="I9" i="4"/>
  <c r="I11" i="1"/>
  <c r="I22" i="4"/>
  <c r="F32" i="1"/>
  <c r="F34" i="1" s="1"/>
  <c r="I24" i="1"/>
  <c r="I28" i="1"/>
  <c r="E32" i="1"/>
  <c r="E34" i="1" s="1"/>
  <c r="E30" i="4"/>
  <c r="E32" i="4" s="1"/>
  <c r="E33" i="3"/>
  <c r="E35" i="3" s="1"/>
  <c r="F30" i="4" l="1"/>
  <c r="F32" i="4" s="1"/>
  <c r="F33" i="3"/>
  <c r="F35" i="3" s="1"/>
</calcChain>
</file>

<file path=xl/sharedStrings.xml><?xml version="1.0" encoding="utf-8"?>
<sst xmlns="http://schemas.openxmlformats.org/spreadsheetml/2006/main" count="505" uniqueCount="137">
  <si>
    <t>Expense</t>
  </si>
  <si>
    <t>Auto</t>
  </si>
  <si>
    <t>Auto Insurance</t>
  </si>
  <si>
    <t>Homeowner Ins</t>
  </si>
  <si>
    <t>School Tuition</t>
  </si>
  <si>
    <t>Clothing</t>
  </si>
  <si>
    <t>Food</t>
  </si>
  <si>
    <t>Legal</t>
  </si>
  <si>
    <t>Accounting</t>
  </si>
  <si>
    <t>Electric</t>
  </si>
  <si>
    <t>Water</t>
  </si>
  <si>
    <t>Landscape</t>
  </si>
  <si>
    <t>Cable</t>
  </si>
  <si>
    <t>Period</t>
  </si>
  <si>
    <t>Notes</t>
  </si>
  <si>
    <t>Annual</t>
  </si>
  <si>
    <t>1 time</t>
  </si>
  <si>
    <t>Cell Phone</t>
  </si>
  <si>
    <t>1 Time</t>
  </si>
  <si>
    <t>Pages from Bills</t>
  </si>
  <si>
    <t>H</t>
  </si>
  <si>
    <t>A</t>
  </si>
  <si>
    <t>S</t>
  </si>
  <si>
    <t>E</t>
  </si>
  <si>
    <t>M</t>
  </si>
  <si>
    <t>Repay Mortgage Walt Sahm</t>
  </si>
  <si>
    <t>Home Taxes 2018</t>
  </si>
  <si>
    <t xml:space="preserve"> Home Taxes 2017</t>
  </si>
  <si>
    <t>Home Taxes 2016</t>
  </si>
  <si>
    <t xml:space="preserve"> Home Taxes 2015</t>
  </si>
  <si>
    <t>Home Taxes 2014</t>
  </si>
  <si>
    <t>Home Taxes 2013</t>
  </si>
  <si>
    <t>Dental</t>
  </si>
  <si>
    <t>Eyecare</t>
  </si>
  <si>
    <t>Jacob Current Distribution in Court Registry (60,000.00 + 69,751.12 + 17,000)</t>
  </si>
  <si>
    <t>Investment</t>
  </si>
  <si>
    <t>Y</t>
  </si>
  <si>
    <t>N</t>
  </si>
  <si>
    <t>Cost</t>
  </si>
  <si>
    <t>Est from 2014 Homeowner Policy Annual $8,387.79  - No Policy at Current Time Quote will be done after inspections</t>
  </si>
  <si>
    <t>Total 7816.46 Jacob 1/3</t>
  </si>
  <si>
    <t>Total 7675.75 Jacob 1/3</t>
  </si>
  <si>
    <t xml:space="preserve">Total 2115.07 Jacob 1/3 </t>
  </si>
  <si>
    <t>Total 6924.92 Jacob 1/3</t>
  </si>
  <si>
    <t xml:space="preserve">Total 6332.7 Jacob 1/3 </t>
  </si>
  <si>
    <t>Total 6031 Jacob 1/3</t>
  </si>
  <si>
    <t>Credit Card</t>
  </si>
  <si>
    <t>Total 7816.46 Daniel 1/3</t>
  </si>
  <si>
    <t>Total 7675.75 Daniel 1/3</t>
  </si>
  <si>
    <t xml:space="preserve">Total 2115.07 Daniel 1/3 </t>
  </si>
  <si>
    <t>Total 6924.92 Daniel 1/3</t>
  </si>
  <si>
    <t xml:space="preserve">Total 6332.7 Daniel 1/3 </t>
  </si>
  <si>
    <t>Total 6031 Daniel 1/3</t>
  </si>
  <si>
    <t>Daniel Current Distribution in Court Registry (60,000.00 + 69,751.12 + 17,000)</t>
  </si>
  <si>
    <t>Total 7816.46 Joshua 1/3</t>
  </si>
  <si>
    <t>Total 7675.75 Joshua 1/3</t>
  </si>
  <si>
    <t xml:space="preserve">Total 2115.07 Joshua 1/3 </t>
  </si>
  <si>
    <t>Total 6924.92 Joshua 1/3</t>
  </si>
  <si>
    <t xml:space="preserve">Total 6332.7 Joshua 1/3 </t>
  </si>
  <si>
    <t>Total 6031 Joshua 1/3</t>
  </si>
  <si>
    <t>Balance to be invested in investment account at Interest whereas Court Registry Interest rate is unknown at this time</t>
  </si>
  <si>
    <t>TOTAL EXPENSES</t>
  </si>
  <si>
    <t>TOTAL COURT REGISTRY</t>
  </si>
  <si>
    <t>REMAINDER</t>
  </si>
  <si>
    <t>JoshuaCurrent Distribution in Court Registry (60,000.00 + 69,751.12 + 17,000)</t>
  </si>
  <si>
    <t>WITHDRAWALS COURT REGISTRY</t>
  </si>
  <si>
    <t xml:space="preserve">Amount Needed From Court </t>
  </si>
  <si>
    <t>Monthly</t>
  </si>
  <si>
    <t>WITHDRAWALS COURT</t>
  </si>
  <si>
    <t>Total Health</t>
  </si>
  <si>
    <t>Total Education</t>
  </si>
  <si>
    <t>Total Maintenance</t>
  </si>
  <si>
    <t>Total Auto</t>
  </si>
  <si>
    <t>Total Support</t>
  </si>
  <si>
    <t>Health Total</t>
  </si>
  <si>
    <t xml:space="preserve">Total Auto </t>
  </si>
  <si>
    <t>Payoff of 1/3 Walt Sahm Mortgage Owed by BFR for Joshua, Jacob &amp; Danial to acquire asset home worth $498,556.00.  Jacob has 1/3 interest in home with brothers.   SEE WALT FORECLOSURE INFO</t>
  </si>
  <si>
    <t>Payoff of 1/3 Walt Sahm Mortgage Owed by BFR for Joshua, Daniel &amp; Danial to acquire asset home worth $498,556.00.  Daniel has 1/3 interest in home with brothers.   SEE WALT FORECLOSURE INFO</t>
  </si>
  <si>
    <t xml:space="preserve">18,588.77 is balance on car bought by Josh with 10,0000 down from first Court payment of 15,000 and payments have been made monthly on loan totaling $1971.65 also used from $15,000 court release of funds. </t>
  </si>
  <si>
    <t>School Books</t>
  </si>
  <si>
    <t>2 Semesters</t>
  </si>
  <si>
    <t>Credit Card #1</t>
  </si>
  <si>
    <t>Annual - Est from 2014 Homeowner Policy Annual $8,387.79  - No Policy at Current Time Quote will be done after inspections</t>
  </si>
  <si>
    <t>Payoff of 1/3 Walt Sahm Mortgage Owed by BFR for Joshua, Joshua &amp; Daniel to acquire asset home worth $498,556.00.  Joshua has 1/3 interest in home with brothers.   SEE WALT FORECLOSURE INFO</t>
  </si>
  <si>
    <t>School Computer</t>
  </si>
  <si>
    <t>Homedepot CC #2</t>
  </si>
  <si>
    <t>Macy's CC #3</t>
  </si>
  <si>
    <t>Balance to be invested in investment account at Interest whereas Court Registry Interest rate is unknown or 0 at this time</t>
  </si>
  <si>
    <t>Laptop Apple</t>
  </si>
  <si>
    <t>y</t>
  </si>
  <si>
    <t>Danny is an Expert Gamer and this Computer is for his school gaming courses and source of income.</t>
  </si>
  <si>
    <t>High School no tuition</t>
  </si>
  <si>
    <t>Dental Work Necessary for 3 yrs</t>
  </si>
  <si>
    <t>Annual Est from 2014 Homeowner Policy Annual $8,387.79  - No Policy at Current Time Quote will be done after inspections</t>
  </si>
  <si>
    <t>1800/Annual/3</t>
  </si>
  <si>
    <t>1200/Annual/3</t>
  </si>
  <si>
    <t>School Housing Deliquent Collections</t>
  </si>
  <si>
    <t>n</t>
  </si>
  <si>
    <t>School Computers</t>
  </si>
  <si>
    <t>Jake was unable to pay rent and due to covid was forced home, this is amount of past due owed and now on his credit.</t>
  </si>
  <si>
    <t>Jake purchase of 1st Car</t>
  </si>
  <si>
    <t>Daniel purchase of 1st Car</t>
  </si>
  <si>
    <t>Total Car</t>
  </si>
  <si>
    <t>If the Auto is not paid in full Josh will need 356.33/mo (4,275.96) for payments plus 2 missed covid payments for 4988.62</t>
  </si>
  <si>
    <t>Paid of 2000 old balance off with initial 15K Court Withdrawal</t>
  </si>
  <si>
    <t>Annual - Josh car is @ 300/mo of current bill</t>
  </si>
  <si>
    <t>Annual - Estimate using Josh cost</t>
  </si>
  <si>
    <t>School/Business Computer</t>
  </si>
  <si>
    <t>Annual = 600/mo/3 + outstanding balance 1/3 = 670.65</t>
  </si>
  <si>
    <t>Annual = 30/day</t>
  </si>
  <si>
    <t>Annual = 264.88/mo/3 + 1/3 outstanding balance of 946.53 = 315.51</t>
  </si>
  <si>
    <t>Cell Phone Bill</t>
  </si>
  <si>
    <t>New Cell Phone</t>
  </si>
  <si>
    <t>411/mo/5</t>
  </si>
  <si>
    <t>Apple iPhone 11 Pro Max</t>
  </si>
  <si>
    <t>1-4</t>
  </si>
  <si>
    <t>5</t>
  </si>
  <si>
    <t>6-9</t>
  </si>
  <si>
    <t>10-13</t>
  </si>
  <si>
    <t>14</t>
  </si>
  <si>
    <t>15-16</t>
  </si>
  <si>
    <t>17</t>
  </si>
  <si>
    <t>18-39</t>
  </si>
  <si>
    <t>42</t>
  </si>
  <si>
    <t>43</t>
  </si>
  <si>
    <t>44</t>
  </si>
  <si>
    <t>45-46</t>
  </si>
  <si>
    <t>47</t>
  </si>
  <si>
    <t>48-53</t>
  </si>
  <si>
    <t>55-58</t>
  </si>
  <si>
    <t>59</t>
  </si>
  <si>
    <t>60-63</t>
  </si>
  <si>
    <t>64</t>
  </si>
  <si>
    <t>TOTAL NEEDED ASAP TO GET TO SCHOOL &amp; WORK</t>
  </si>
  <si>
    <r>
      <rPr>
        <b/>
        <sz val="11"/>
        <color rgb="FFFF0000"/>
        <rFont val="Calibri"/>
        <family val="2"/>
        <scheme val="minor"/>
      </rPr>
      <t xml:space="preserve">JOSHUA EXPENSES </t>
    </r>
    <r>
      <rPr>
        <b/>
        <sz val="11"/>
        <color theme="1"/>
        <rFont val="Calibri"/>
        <family val="2"/>
        <scheme val="minor"/>
      </rPr>
      <t>A=AUTO E=EDUCATION H=HEALTH M=MAINTENANCE S=SUPPORT</t>
    </r>
  </si>
  <si>
    <r>
      <rPr>
        <b/>
        <sz val="11"/>
        <color rgb="FFFF0000"/>
        <rFont val="Calibri"/>
        <family val="2"/>
        <scheme val="minor"/>
      </rPr>
      <t>JACOB EXPENSES</t>
    </r>
    <r>
      <rPr>
        <b/>
        <sz val="11"/>
        <color theme="1"/>
        <rFont val="Calibri"/>
        <family val="2"/>
        <scheme val="minor"/>
      </rPr>
      <t xml:space="preserve"> A=AUTO E=EDUCATION H=HEALTH M=MAINTENANCE S=SUPPORT</t>
    </r>
  </si>
  <si>
    <r>
      <rPr>
        <b/>
        <sz val="11"/>
        <color rgb="FFFF0000"/>
        <rFont val="Calibri"/>
        <family val="2"/>
        <scheme val="minor"/>
      </rPr>
      <t xml:space="preserve">DANIEL EXPENSES </t>
    </r>
    <r>
      <rPr>
        <b/>
        <sz val="11"/>
        <color theme="1"/>
        <rFont val="Calibri"/>
        <family val="2"/>
        <scheme val="minor"/>
      </rPr>
      <t>A=AUTO E=EDUCATION H=HEALTH M=MAINTENANCE S=SUPPORT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</si>
</sst>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4" fontId="0" fillId="0" borderId="0" xfId="0" applyNumberFormat="1" applyFill="1" applyAlignment="1">
      <alignment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/>
    <xf numFmtId="49" fontId="0" fillId="0" borderId="0" xfId="0" applyNumberFormat="1" applyFill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4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wrapText="1"/>
    </xf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25F8-0591-44B8-88E4-BB7251BE89E4}">
  <dimension ref="A1:I43"/>
  <sheetViews>
    <sheetView tabSelected="1" zoomScaleNormal="100" workbookViewId="0">
      <selection activeCell="B1" sqref="B1"/>
    </sheetView>
  </sheetViews>
  <sheetFormatPr defaultRowHeight="15" x14ac:dyDescent="0.25"/>
  <cols>
    <col min="1" max="1" width="3" style="5" customWidth="1"/>
    <col min="2" max="2" width="16.7109375" style="5" bestFit="1" customWidth="1"/>
    <col min="3" max="3" width="10.85546875" style="8" customWidth="1"/>
    <col min="4" max="4" width="19.5703125" style="8" customWidth="1"/>
    <col min="5" max="5" width="23.140625" style="7" customWidth="1"/>
    <col min="6" max="6" width="23.140625" style="7" hidden="1" customWidth="1"/>
    <col min="7" max="7" width="11.85546875" style="10" customWidth="1"/>
    <col min="8" max="8" width="45.7109375" style="5" bestFit="1" customWidth="1"/>
    <col min="9" max="9" width="13.140625" style="5" hidden="1" customWidth="1"/>
    <col min="10" max="10" width="0" style="5" hidden="1" customWidth="1"/>
    <col min="11" max="16384" width="9.140625" style="5"/>
  </cols>
  <sheetData>
    <row r="1" spans="1:9" ht="105" x14ac:dyDescent="0.25">
      <c r="B1" s="12" t="s">
        <v>134</v>
      </c>
    </row>
    <row r="2" spans="1:9" ht="30" x14ac:dyDescent="0.25">
      <c r="A2" s="1"/>
      <c r="B2" s="2" t="s">
        <v>0</v>
      </c>
      <c r="C2" s="1" t="s">
        <v>35</v>
      </c>
      <c r="D2" s="1" t="s">
        <v>13</v>
      </c>
      <c r="E2" s="3" t="s">
        <v>38</v>
      </c>
      <c r="F2" s="16" t="s">
        <v>66</v>
      </c>
      <c r="G2" s="4" t="s">
        <v>19</v>
      </c>
      <c r="H2" s="12" t="s">
        <v>14</v>
      </c>
    </row>
    <row r="3" spans="1:9" ht="75" x14ac:dyDescent="0.25">
      <c r="A3" s="17" t="s">
        <v>21</v>
      </c>
      <c r="B3" s="18" t="s">
        <v>1</v>
      </c>
      <c r="C3" s="19" t="s">
        <v>36</v>
      </c>
      <c r="D3" s="19" t="s">
        <v>16</v>
      </c>
      <c r="E3" s="20">
        <v>18588.57</v>
      </c>
      <c r="F3" s="20">
        <f>E3</f>
        <v>18588.57</v>
      </c>
      <c r="G3" s="21" t="s">
        <v>115</v>
      </c>
      <c r="H3" s="22" t="s">
        <v>78</v>
      </c>
    </row>
    <row r="4" spans="1:9" ht="45" x14ac:dyDescent="0.25">
      <c r="A4" s="17" t="s">
        <v>21</v>
      </c>
      <c r="B4" s="18" t="s">
        <v>1</v>
      </c>
      <c r="C4" s="19" t="s">
        <v>36</v>
      </c>
      <c r="D4" s="19" t="s">
        <v>67</v>
      </c>
      <c r="E4" s="20"/>
      <c r="F4" s="20"/>
      <c r="G4" s="21" t="s">
        <v>115</v>
      </c>
      <c r="H4" s="22" t="s">
        <v>103</v>
      </c>
      <c r="I4" s="12" t="s">
        <v>72</v>
      </c>
    </row>
    <row r="5" spans="1:9" x14ac:dyDescent="0.25">
      <c r="A5" s="17" t="s">
        <v>21</v>
      </c>
      <c r="B5" s="18" t="s">
        <v>2</v>
      </c>
      <c r="C5" s="19" t="s">
        <v>37</v>
      </c>
      <c r="D5" s="19" t="s">
        <v>15</v>
      </c>
      <c r="E5" s="23">
        <f>300*12</f>
        <v>3600</v>
      </c>
      <c r="F5" s="20">
        <f t="shared" ref="F5:F11" si="0">E5</f>
        <v>3600</v>
      </c>
      <c r="G5" s="21" t="s">
        <v>116</v>
      </c>
      <c r="H5" s="22" t="s">
        <v>105</v>
      </c>
      <c r="I5" s="11">
        <f>SUM(E3+E5)</f>
        <v>22188.57</v>
      </c>
    </row>
    <row r="6" spans="1:9" ht="30" x14ac:dyDescent="0.25">
      <c r="A6" s="17" t="s">
        <v>23</v>
      </c>
      <c r="B6" s="18" t="s">
        <v>4</v>
      </c>
      <c r="C6" s="19" t="s">
        <v>36</v>
      </c>
      <c r="D6" s="19" t="s">
        <v>15</v>
      </c>
      <c r="E6" s="23">
        <f>2786.38*2</f>
        <v>5572.76</v>
      </c>
      <c r="F6" s="20">
        <f t="shared" si="0"/>
        <v>5572.76</v>
      </c>
      <c r="G6" s="21" t="s">
        <v>117</v>
      </c>
      <c r="H6" s="22" t="s">
        <v>80</v>
      </c>
      <c r="I6" s="12" t="s">
        <v>70</v>
      </c>
    </row>
    <row r="7" spans="1:9" x14ac:dyDescent="0.25">
      <c r="A7" s="17" t="s">
        <v>23</v>
      </c>
      <c r="B7" s="18" t="s">
        <v>79</v>
      </c>
      <c r="C7" s="19" t="s">
        <v>36</v>
      </c>
      <c r="D7" s="19" t="s">
        <v>15</v>
      </c>
      <c r="E7" s="23">
        <f>(120+153.5+46.75+126.75+186.75+221.5)*2</f>
        <v>1710.5</v>
      </c>
      <c r="F7" s="20">
        <f t="shared" si="0"/>
        <v>1710.5</v>
      </c>
      <c r="G7" s="21" t="s">
        <v>117</v>
      </c>
      <c r="H7" s="22" t="s">
        <v>80</v>
      </c>
      <c r="I7" s="11">
        <f>SUM(E6:E8)</f>
        <v>10082.26</v>
      </c>
    </row>
    <row r="8" spans="1:9" x14ac:dyDescent="0.25">
      <c r="A8" s="17" t="s">
        <v>23</v>
      </c>
      <c r="B8" s="18" t="s">
        <v>84</v>
      </c>
      <c r="C8" s="19" t="s">
        <v>36</v>
      </c>
      <c r="D8" s="19" t="s">
        <v>18</v>
      </c>
      <c r="E8" s="23">
        <v>2799</v>
      </c>
      <c r="F8" s="20">
        <f t="shared" si="0"/>
        <v>2799</v>
      </c>
      <c r="G8" s="21" t="s">
        <v>118</v>
      </c>
      <c r="H8" s="22"/>
      <c r="I8" s="12"/>
    </row>
    <row r="9" spans="1:9" ht="30" x14ac:dyDescent="0.25">
      <c r="A9" s="17" t="s">
        <v>24</v>
      </c>
      <c r="B9" s="18" t="s">
        <v>81</v>
      </c>
      <c r="C9" s="19" t="s">
        <v>37</v>
      </c>
      <c r="D9" s="19" t="s">
        <v>18</v>
      </c>
      <c r="E9" s="20">
        <v>4051.26</v>
      </c>
      <c r="F9" s="20">
        <f t="shared" si="0"/>
        <v>4051.26</v>
      </c>
      <c r="G9" s="21" t="s">
        <v>119</v>
      </c>
      <c r="H9" s="22" t="s">
        <v>104</v>
      </c>
    </row>
    <row r="10" spans="1:9" ht="30" x14ac:dyDescent="0.25">
      <c r="A10" s="17" t="s">
        <v>24</v>
      </c>
      <c r="B10" s="18" t="s">
        <v>85</v>
      </c>
      <c r="C10" s="19" t="s">
        <v>37</v>
      </c>
      <c r="D10" s="19" t="s">
        <v>18</v>
      </c>
      <c r="E10" s="20">
        <v>1122.95</v>
      </c>
      <c r="F10" s="20">
        <f t="shared" si="0"/>
        <v>1122.95</v>
      </c>
      <c r="G10" s="21" t="s">
        <v>120</v>
      </c>
      <c r="H10" s="22"/>
      <c r="I10" s="11"/>
    </row>
    <row r="11" spans="1:9" x14ac:dyDescent="0.25">
      <c r="A11" s="17" t="s">
        <v>24</v>
      </c>
      <c r="B11" s="18" t="s">
        <v>86</v>
      </c>
      <c r="C11" s="19"/>
      <c r="D11" s="19"/>
      <c r="E11" s="20">
        <v>179.06</v>
      </c>
      <c r="F11" s="20">
        <f t="shared" si="0"/>
        <v>179.06</v>
      </c>
      <c r="G11" s="21" t="s">
        <v>121</v>
      </c>
      <c r="H11" s="22"/>
      <c r="I11" s="11"/>
    </row>
    <row r="12" spans="1:9" ht="75" x14ac:dyDescent="0.25">
      <c r="A12" s="1" t="s">
        <v>24</v>
      </c>
      <c r="B12" s="6" t="s">
        <v>25</v>
      </c>
      <c r="C12" s="8" t="s">
        <v>36</v>
      </c>
      <c r="D12" s="8" t="s">
        <v>18</v>
      </c>
      <c r="E12" s="9"/>
      <c r="H12" s="5" t="s">
        <v>83</v>
      </c>
      <c r="I12" s="12"/>
    </row>
    <row r="14" spans="1:9" ht="45" x14ac:dyDescent="0.25">
      <c r="A14" s="1" t="s">
        <v>24</v>
      </c>
      <c r="B14" s="6" t="s">
        <v>3</v>
      </c>
      <c r="C14" s="8" t="s">
        <v>37</v>
      </c>
      <c r="D14" s="8" t="s">
        <v>15</v>
      </c>
      <c r="E14" s="9">
        <f>8387.79/3</f>
        <v>2795.9300000000003</v>
      </c>
      <c r="F14" s="7">
        <f>E14</f>
        <v>2795.9300000000003</v>
      </c>
      <c r="H14" s="5" t="s">
        <v>82</v>
      </c>
      <c r="I14" s="12"/>
    </row>
    <row r="15" spans="1:9" x14ac:dyDescent="0.25">
      <c r="A15" s="1" t="s">
        <v>24</v>
      </c>
      <c r="B15" s="13" t="s">
        <v>26</v>
      </c>
      <c r="C15" s="14" t="s">
        <v>36</v>
      </c>
      <c r="D15" s="8" t="s">
        <v>18</v>
      </c>
      <c r="E15" s="9">
        <f>7816.46/3</f>
        <v>2605.4866666666667</v>
      </c>
      <c r="F15" s="7">
        <f>E15</f>
        <v>2605.4866666666667</v>
      </c>
      <c r="G15" s="10" t="s">
        <v>122</v>
      </c>
      <c r="H15" s="7" t="s">
        <v>54</v>
      </c>
      <c r="I15" s="12"/>
    </row>
    <row r="16" spans="1:9" x14ac:dyDescent="0.25">
      <c r="A16" s="1" t="s">
        <v>24</v>
      </c>
      <c r="B16" s="13" t="s">
        <v>27</v>
      </c>
      <c r="C16" s="14" t="s">
        <v>36</v>
      </c>
      <c r="D16" s="8" t="s">
        <v>18</v>
      </c>
      <c r="E16" s="9">
        <f>7676.75/3</f>
        <v>2558.9166666666665</v>
      </c>
      <c r="F16" s="7">
        <f t="shared" ref="F16:F22" si="1">E16</f>
        <v>2558.9166666666665</v>
      </c>
      <c r="G16" s="10" t="s">
        <v>122</v>
      </c>
      <c r="H16" s="7" t="s">
        <v>55</v>
      </c>
      <c r="I16" s="12"/>
    </row>
    <row r="17" spans="1:9" x14ac:dyDescent="0.25">
      <c r="A17" s="1" t="s">
        <v>24</v>
      </c>
      <c r="B17" s="13" t="s">
        <v>28</v>
      </c>
      <c r="C17" s="14" t="s">
        <v>36</v>
      </c>
      <c r="D17" s="8" t="s">
        <v>18</v>
      </c>
      <c r="E17" s="7">
        <f>2115.07/3</f>
        <v>705.02333333333343</v>
      </c>
      <c r="F17" s="7">
        <f t="shared" si="1"/>
        <v>705.02333333333343</v>
      </c>
      <c r="G17" s="10" t="s">
        <v>122</v>
      </c>
      <c r="H17" s="7" t="s">
        <v>56</v>
      </c>
      <c r="I17" s="12"/>
    </row>
    <row r="18" spans="1:9" x14ac:dyDescent="0.25">
      <c r="A18" s="1" t="s">
        <v>24</v>
      </c>
      <c r="B18" s="13" t="s">
        <v>29</v>
      </c>
      <c r="C18" s="14" t="s">
        <v>36</v>
      </c>
      <c r="D18" s="8" t="s">
        <v>18</v>
      </c>
      <c r="E18" s="9">
        <f>6924.92/3</f>
        <v>2308.3066666666668</v>
      </c>
      <c r="F18" s="7">
        <f t="shared" si="1"/>
        <v>2308.3066666666668</v>
      </c>
      <c r="G18" s="10" t="s">
        <v>122</v>
      </c>
      <c r="H18" s="7" t="s">
        <v>57</v>
      </c>
      <c r="I18" s="12"/>
    </row>
    <row r="19" spans="1:9" x14ac:dyDescent="0.25">
      <c r="A19" s="1" t="s">
        <v>24</v>
      </c>
      <c r="B19" s="13" t="s">
        <v>30</v>
      </c>
      <c r="C19" s="14" t="s">
        <v>36</v>
      </c>
      <c r="D19" s="8" t="s">
        <v>18</v>
      </c>
      <c r="E19" s="9">
        <f>6332.7/3</f>
        <v>2110.9</v>
      </c>
      <c r="F19" s="7">
        <f t="shared" si="1"/>
        <v>2110.9</v>
      </c>
      <c r="G19" s="10" t="s">
        <v>122</v>
      </c>
      <c r="H19" s="7" t="s">
        <v>58</v>
      </c>
      <c r="I19" s="12"/>
    </row>
    <row r="20" spans="1:9" x14ac:dyDescent="0.25">
      <c r="A20" s="1" t="s">
        <v>24</v>
      </c>
      <c r="B20" s="13" t="s">
        <v>31</v>
      </c>
      <c r="C20" s="14" t="s">
        <v>36</v>
      </c>
      <c r="D20" s="8" t="s">
        <v>18</v>
      </c>
      <c r="E20" s="9">
        <f>6037.39/3</f>
        <v>2012.4633333333334</v>
      </c>
      <c r="F20" s="7">
        <f t="shared" si="1"/>
        <v>2012.4633333333334</v>
      </c>
      <c r="G20" s="10" t="s">
        <v>122</v>
      </c>
      <c r="H20" s="7" t="s">
        <v>59</v>
      </c>
      <c r="I20" s="12"/>
    </row>
    <row r="21" spans="1:9" x14ac:dyDescent="0.25">
      <c r="A21" s="1" t="s">
        <v>24</v>
      </c>
      <c r="B21" s="6" t="s">
        <v>7</v>
      </c>
      <c r="C21" s="8" t="s">
        <v>37</v>
      </c>
      <c r="D21" s="8" t="s">
        <v>15</v>
      </c>
      <c r="E21" s="7">
        <v>2500</v>
      </c>
      <c r="F21" s="7">
        <f t="shared" si="1"/>
        <v>2500</v>
      </c>
      <c r="H21" s="5" t="s">
        <v>15</v>
      </c>
      <c r="I21" s="12"/>
    </row>
    <row r="22" spans="1:9" x14ac:dyDescent="0.25">
      <c r="A22" s="1" t="s">
        <v>24</v>
      </c>
      <c r="B22" s="6" t="s">
        <v>8</v>
      </c>
      <c r="C22" s="8" t="s">
        <v>37</v>
      </c>
      <c r="D22" s="8" t="s">
        <v>15</v>
      </c>
      <c r="E22" s="7">
        <v>1000</v>
      </c>
      <c r="F22" s="7">
        <f t="shared" si="1"/>
        <v>1000</v>
      </c>
      <c r="H22" s="5" t="s">
        <v>15</v>
      </c>
      <c r="I22" s="12"/>
    </row>
    <row r="23" spans="1:9" ht="30" x14ac:dyDescent="0.25">
      <c r="A23" s="1" t="s">
        <v>24</v>
      </c>
      <c r="B23" s="6" t="s">
        <v>9</v>
      </c>
      <c r="C23" s="8" t="s">
        <v>37</v>
      </c>
      <c r="D23" s="8" t="s">
        <v>15</v>
      </c>
      <c r="E23" s="9">
        <f>600*12/3+670.65</f>
        <v>3070.65</v>
      </c>
      <c r="F23" s="7">
        <f>E23</f>
        <v>3070.65</v>
      </c>
      <c r="G23" s="10" t="s">
        <v>123</v>
      </c>
      <c r="H23" s="5" t="s">
        <v>108</v>
      </c>
      <c r="I23" s="12"/>
    </row>
    <row r="24" spans="1:9" x14ac:dyDescent="0.25">
      <c r="A24" s="1" t="s">
        <v>24</v>
      </c>
      <c r="B24" s="6" t="s">
        <v>10</v>
      </c>
      <c r="C24" s="8" t="s">
        <v>37</v>
      </c>
      <c r="D24" s="8" t="s">
        <v>15</v>
      </c>
      <c r="E24" s="9">
        <f>1800/3</f>
        <v>600</v>
      </c>
      <c r="F24" s="7">
        <f t="shared" ref="F24:F29" si="2">E24</f>
        <v>600</v>
      </c>
      <c r="G24" s="10" t="s">
        <v>124</v>
      </c>
      <c r="H24" s="5" t="s">
        <v>15</v>
      </c>
      <c r="I24" s="12"/>
    </row>
    <row r="25" spans="1:9" ht="30" x14ac:dyDescent="0.25">
      <c r="A25" s="1" t="s">
        <v>24</v>
      </c>
      <c r="B25" s="6" t="s">
        <v>11</v>
      </c>
      <c r="C25" s="8" t="s">
        <v>37</v>
      </c>
      <c r="D25" s="8" t="s">
        <v>15</v>
      </c>
      <c r="E25" s="9">
        <v>400</v>
      </c>
      <c r="F25" s="7">
        <f t="shared" si="2"/>
        <v>400</v>
      </c>
      <c r="G25" s="10" t="s">
        <v>125</v>
      </c>
      <c r="H25" s="5" t="s">
        <v>15</v>
      </c>
      <c r="I25" s="12" t="s">
        <v>71</v>
      </c>
    </row>
    <row r="26" spans="1:9" x14ac:dyDescent="0.25">
      <c r="A26" s="1" t="s">
        <v>22</v>
      </c>
      <c r="B26" s="6" t="s">
        <v>5</v>
      </c>
      <c r="C26" s="8" t="s">
        <v>37</v>
      </c>
      <c r="D26" s="8" t="s">
        <v>15</v>
      </c>
      <c r="E26" s="7">
        <v>2400</v>
      </c>
      <c r="F26" s="7">
        <f t="shared" si="2"/>
        <v>2400</v>
      </c>
      <c r="H26" s="5" t="s">
        <v>15</v>
      </c>
      <c r="I26" s="11">
        <f>SUM(E9:E25)</f>
        <v>28020.94666666667</v>
      </c>
    </row>
    <row r="27" spans="1:9" x14ac:dyDescent="0.25">
      <c r="A27" s="1" t="s">
        <v>22</v>
      </c>
      <c r="B27" s="6" t="s">
        <v>6</v>
      </c>
      <c r="C27" s="8" t="s">
        <v>37</v>
      </c>
      <c r="D27" s="8" t="s">
        <v>15</v>
      </c>
      <c r="E27" s="7">
        <f>30*7*52</f>
        <v>10920</v>
      </c>
      <c r="F27" s="7">
        <f t="shared" si="2"/>
        <v>10920</v>
      </c>
      <c r="H27" s="5" t="s">
        <v>109</v>
      </c>
      <c r="I27" s="12"/>
    </row>
    <row r="28" spans="1:9" ht="30" x14ac:dyDescent="0.25">
      <c r="A28" s="1" t="s">
        <v>22</v>
      </c>
      <c r="B28" s="6" t="s">
        <v>12</v>
      </c>
      <c r="C28" s="8" t="s">
        <v>37</v>
      </c>
      <c r="D28" s="8" t="s">
        <v>15</v>
      </c>
      <c r="E28" s="9">
        <f>264.88*12/3+315.51</f>
        <v>1375.03</v>
      </c>
      <c r="F28" s="7">
        <f t="shared" si="2"/>
        <v>1375.03</v>
      </c>
      <c r="G28" s="10" t="s">
        <v>126</v>
      </c>
      <c r="H28" s="5" t="s">
        <v>110</v>
      </c>
      <c r="I28" s="12" t="s">
        <v>73</v>
      </c>
    </row>
    <row r="29" spans="1:9" x14ac:dyDescent="0.25">
      <c r="A29" s="1" t="s">
        <v>22</v>
      </c>
      <c r="B29" s="6" t="s">
        <v>17</v>
      </c>
      <c r="C29" s="8" t="s">
        <v>37</v>
      </c>
      <c r="D29" s="8" t="s">
        <v>15</v>
      </c>
      <c r="E29" s="9">
        <f>75*12/3</f>
        <v>300</v>
      </c>
      <c r="F29" s="7">
        <f t="shared" si="2"/>
        <v>300</v>
      </c>
      <c r="G29" s="10" t="s">
        <v>127</v>
      </c>
      <c r="H29" s="5" t="s">
        <v>15</v>
      </c>
      <c r="I29" s="11">
        <f>SUM(E26:E30)</f>
        <v>16095.02</v>
      </c>
    </row>
    <row r="30" spans="1:9" x14ac:dyDescent="0.25">
      <c r="A30" s="17" t="s">
        <v>22</v>
      </c>
      <c r="B30" s="18" t="s">
        <v>112</v>
      </c>
      <c r="C30" s="19" t="s">
        <v>37</v>
      </c>
      <c r="D30" s="19" t="s">
        <v>18</v>
      </c>
      <c r="E30" s="23">
        <v>1099.99</v>
      </c>
      <c r="F30" s="23">
        <f>E30</f>
        <v>1099.99</v>
      </c>
      <c r="G30" s="21" t="s">
        <v>128</v>
      </c>
      <c r="H30" s="22" t="s">
        <v>114</v>
      </c>
      <c r="I30" s="11"/>
    </row>
    <row r="31" spans="1:9" x14ac:dyDescent="0.25">
      <c r="A31" s="1"/>
      <c r="B31" s="6"/>
      <c r="E31" s="9"/>
      <c r="F31" s="9"/>
      <c r="I31" s="11"/>
    </row>
    <row r="32" spans="1:9" ht="30" x14ac:dyDescent="0.25">
      <c r="A32" s="1"/>
      <c r="B32" s="2" t="s">
        <v>62</v>
      </c>
      <c r="E32" s="11">
        <v>146751.12</v>
      </c>
      <c r="F32" s="11">
        <f>E32</f>
        <v>146751.12</v>
      </c>
      <c r="G32" s="4"/>
      <c r="H32" s="5" t="s">
        <v>64</v>
      </c>
    </row>
    <row r="33" spans="1:9" x14ac:dyDescent="0.25">
      <c r="A33" s="1"/>
      <c r="B33" s="2" t="s">
        <v>61</v>
      </c>
      <c r="C33" s="1"/>
      <c r="D33" s="1"/>
      <c r="E33" s="11">
        <f>SUM(E3:E30)</f>
        <v>76386.796666666662</v>
      </c>
      <c r="F33" s="11">
        <f>SUM(F3:F30)</f>
        <v>76386.796666666662</v>
      </c>
      <c r="G33" s="4"/>
    </row>
    <row r="34" spans="1:9" ht="30" x14ac:dyDescent="0.25">
      <c r="A34" s="1"/>
      <c r="B34" s="2" t="s">
        <v>65</v>
      </c>
      <c r="C34" s="1"/>
      <c r="D34" s="1"/>
      <c r="E34" s="11">
        <v>15000</v>
      </c>
      <c r="F34" s="11">
        <f>E34</f>
        <v>15000</v>
      </c>
      <c r="G34" s="4"/>
    </row>
    <row r="35" spans="1:9" ht="45" x14ac:dyDescent="0.25">
      <c r="A35" s="1"/>
      <c r="B35" s="2" t="s">
        <v>63</v>
      </c>
      <c r="E35" s="11">
        <f>E32-E33-E34</f>
        <v>55364.323333333334</v>
      </c>
      <c r="F35" s="11">
        <f>F32-F33-F34</f>
        <v>55364.323333333334</v>
      </c>
      <c r="G35" s="4"/>
      <c r="H35" s="5" t="s">
        <v>87</v>
      </c>
    </row>
    <row r="38" spans="1:9" ht="45" x14ac:dyDescent="0.25">
      <c r="A38" s="1"/>
      <c r="B38" s="22" t="s">
        <v>133</v>
      </c>
      <c r="E38" s="20">
        <f>SUM(E3:E11)+E30</f>
        <v>38724.089999999997</v>
      </c>
    </row>
    <row r="40" spans="1:9" x14ac:dyDescent="0.25">
      <c r="A40" s="1"/>
      <c r="B40" s="2"/>
    </row>
    <row r="41" spans="1:9" x14ac:dyDescent="0.25">
      <c r="A41" s="1"/>
      <c r="B41" s="2"/>
      <c r="I41" s="7"/>
    </row>
    <row r="42" spans="1:9" x14ac:dyDescent="0.25">
      <c r="A42" s="1"/>
      <c r="B42" s="2"/>
      <c r="E42" s="15"/>
      <c r="F42" s="15"/>
    </row>
    <row r="43" spans="1:9" x14ac:dyDescent="0.25">
      <c r="A43" s="1"/>
      <c r="B43" s="6"/>
      <c r="D43" s="1"/>
      <c r="E43" s="11"/>
      <c r="F43" s="11"/>
    </row>
  </sheetData>
  <sortState xmlns:xlrd2="http://schemas.microsoft.com/office/spreadsheetml/2017/richdata2" ref="A3:H43">
    <sortCondition ref="A3:A43"/>
  </sortState>
  <phoneticPr fontId="2" type="noConversion"/>
  <pageMargins left="0.25" right="0.25" top="0.75" bottom="0.75" header="0.3" footer="0.3"/>
  <pageSetup fitToHeight="0" orientation="landscape" r:id="rId1"/>
  <headerFooter>
    <oddFooter>&amp;CPage &amp;P of &amp;N
Private &amp;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72AC-D842-4ECA-9FE5-DDFDF4417C1F}">
  <dimension ref="A1:I37"/>
  <sheetViews>
    <sheetView tabSelected="1" zoomScaleNormal="100" workbookViewId="0">
      <selection activeCell="B1" sqref="B1"/>
    </sheetView>
  </sheetViews>
  <sheetFormatPr defaultRowHeight="15" x14ac:dyDescent="0.25"/>
  <cols>
    <col min="1" max="1" width="3" style="5" customWidth="1"/>
    <col min="2" max="2" width="16.7109375" style="5" bestFit="1" customWidth="1"/>
    <col min="3" max="3" width="10.85546875" style="8" customWidth="1"/>
    <col min="4" max="4" width="19.5703125" style="8" customWidth="1"/>
    <col min="5" max="5" width="23.140625" style="7" customWidth="1"/>
    <col min="6" max="6" width="23.140625" style="7" hidden="1" customWidth="1"/>
    <col min="7" max="7" width="11.85546875" style="10" customWidth="1"/>
    <col min="8" max="8" width="36.5703125" style="5" customWidth="1"/>
    <col min="9" max="9" width="12.5703125" style="5" hidden="1" customWidth="1"/>
    <col min="10" max="10" width="0" style="5" hidden="1" customWidth="1"/>
    <col min="11" max="16384" width="9.140625" style="5"/>
  </cols>
  <sheetData>
    <row r="1" spans="1:9" ht="90" x14ac:dyDescent="0.25">
      <c r="B1" s="12" t="s">
        <v>135</v>
      </c>
    </row>
    <row r="2" spans="1:9" ht="30" x14ac:dyDescent="0.25">
      <c r="A2" s="1"/>
      <c r="B2" s="2" t="s">
        <v>0</v>
      </c>
      <c r="C2" s="1" t="s">
        <v>35</v>
      </c>
      <c r="D2" s="1" t="s">
        <v>13</v>
      </c>
      <c r="E2" s="3" t="s">
        <v>38</v>
      </c>
      <c r="F2" s="16" t="s">
        <v>66</v>
      </c>
      <c r="G2" s="4" t="s">
        <v>19</v>
      </c>
      <c r="H2" s="12" t="s">
        <v>14</v>
      </c>
    </row>
    <row r="3" spans="1:9" ht="14.25" customHeight="1" x14ac:dyDescent="0.25">
      <c r="A3" s="17" t="s">
        <v>21</v>
      </c>
      <c r="B3" s="18" t="s">
        <v>1</v>
      </c>
      <c r="C3" s="19" t="s">
        <v>36</v>
      </c>
      <c r="D3" s="19" t="s">
        <v>16</v>
      </c>
      <c r="E3" s="20">
        <v>30000</v>
      </c>
      <c r="F3" s="20">
        <f>E3</f>
        <v>30000</v>
      </c>
      <c r="G3" s="21" t="s">
        <v>129</v>
      </c>
      <c r="H3" s="22" t="s">
        <v>100</v>
      </c>
      <c r="I3" s="12" t="s">
        <v>102</v>
      </c>
    </row>
    <row r="4" spans="1:9" x14ac:dyDescent="0.25">
      <c r="A4" s="17" t="s">
        <v>21</v>
      </c>
      <c r="B4" s="18" t="s">
        <v>2</v>
      </c>
      <c r="C4" s="19" t="s">
        <v>37</v>
      </c>
      <c r="D4" s="19" t="s">
        <v>15</v>
      </c>
      <c r="E4" s="23">
        <f>300*12</f>
        <v>3600</v>
      </c>
      <c r="F4" s="20">
        <f>E4</f>
        <v>3600</v>
      </c>
      <c r="G4" s="21" t="s">
        <v>116</v>
      </c>
      <c r="H4" s="22" t="s">
        <v>106</v>
      </c>
      <c r="I4" s="11">
        <f>E3+E4</f>
        <v>33600</v>
      </c>
    </row>
    <row r="5" spans="1:9" x14ac:dyDescent="0.25">
      <c r="A5" s="17" t="s">
        <v>23</v>
      </c>
      <c r="B5" s="18" t="s">
        <v>4</v>
      </c>
      <c r="C5" s="19" t="s">
        <v>36</v>
      </c>
      <c r="D5" s="19" t="s">
        <v>15</v>
      </c>
      <c r="E5" s="23">
        <f>2786.38*2</f>
        <v>5572.76</v>
      </c>
      <c r="F5" s="20">
        <f>E5</f>
        <v>5572.76</v>
      </c>
      <c r="G5" s="21" t="s">
        <v>117</v>
      </c>
      <c r="H5" s="22" t="s">
        <v>80</v>
      </c>
    </row>
    <row r="6" spans="1:9" x14ac:dyDescent="0.25">
      <c r="A6" s="17" t="s">
        <v>23</v>
      </c>
      <c r="B6" s="18" t="s">
        <v>79</v>
      </c>
      <c r="C6" s="19" t="s">
        <v>36</v>
      </c>
      <c r="D6" s="19" t="s">
        <v>15</v>
      </c>
      <c r="E6" s="23">
        <f>(120+153.5+46.75+126.75+186.75+221.5)*2</f>
        <v>1710.5</v>
      </c>
      <c r="F6" s="20">
        <f>E6</f>
        <v>1710.5</v>
      </c>
      <c r="G6" s="21" t="s">
        <v>117</v>
      </c>
      <c r="H6" s="22" t="s">
        <v>80</v>
      </c>
      <c r="I6" s="12"/>
    </row>
    <row r="7" spans="1:9" ht="30" x14ac:dyDescent="0.25">
      <c r="A7" s="17" t="s">
        <v>23</v>
      </c>
      <c r="B7" s="18" t="s">
        <v>98</v>
      </c>
      <c r="C7" s="19" t="s">
        <v>36</v>
      </c>
      <c r="D7" s="19" t="s">
        <v>18</v>
      </c>
      <c r="E7" s="23">
        <f>Joshua!E8</f>
        <v>2799</v>
      </c>
      <c r="F7" s="20">
        <f>Joshua!F8</f>
        <v>2799</v>
      </c>
      <c r="G7" s="21" t="s">
        <v>118</v>
      </c>
      <c r="H7" s="22"/>
      <c r="I7" s="12" t="s">
        <v>70</v>
      </c>
    </row>
    <row r="8" spans="1:9" x14ac:dyDescent="0.25">
      <c r="A8" s="17" t="s">
        <v>23</v>
      </c>
      <c r="B8" s="18" t="s">
        <v>46</v>
      </c>
      <c r="C8" s="19" t="s">
        <v>37</v>
      </c>
      <c r="D8" s="19" t="s">
        <v>18</v>
      </c>
      <c r="E8" s="20">
        <v>742.9</v>
      </c>
      <c r="F8" s="20">
        <f>E8</f>
        <v>742.9</v>
      </c>
      <c r="G8" s="21" t="s">
        <v>130</v>
      </c>
      <c r="H8" s="22"/>
      <c r="I8" s="11">
        <f>SUM(E5:E9)</f>
        <v>13931.16</v>
      </c>
    </row>
    <row r="9" spans="1:9" ht="60" x14ac:dyDescent="0.25">
      <c r="A9" s="17" t="s">
        <v>23</v>
      </c>
      <c r="B9" s="18" t="s">
        <v>96</v>
      </c>
      <c r="C9" s="19" t="s">
        <v>97</v>
      </c>
      <c r="D9" s="19" t="s">
        <v>16</v>
      </c>
      <c r="E9" s="20">
        <v>3106</v>
      </c>
      <c r="F9" s="20">
        <v>3106</v>
      </c>
      <c r="G9" s="21" t="s">
        <v>131</v>
      </c>
      <c r="H9" s="22" t="s">
        <v>99</v>
      </c>
      <c r="I9" s="11"/>
    </row>
    <row r="10" spans="1:9" x14ac:dyDescent="0.25">
      <c r="A10" s="17" t="s">
        <v>20</v>
      </c>
      <c r="B10" s="18" t="s">
        <v>32</v>
      </c>
      <c r="C10" s="19" t="s">
        <v>37</v>
      </c>
      <c r="D10" s="19" t="s">
        <v>15</v>
      </c>
      <c r="E10" s="23">
        <v>5000</v>
      </c>
      <c r="F10" s="23">
        <v>5000</v>
      </c>
      <c r="G10" s="21"/>
      <c r="H10" s="20" t="s">
        <v>15</v>
      </c>
      <c r="I10" s="12" t="s">
        <v>74</v>
      </c>
    </row>
    <row r="11" spans="1:9" x14ac:dyDescent="0.25">
      <c r="A11" s="17" t="s">
        <v>20</v>
      </c>
      <c r="B11" s="18" t="s">
        <v>33</v>
      </c>
      <c r="C11" s="19" t="s">
        <v>37</v>
      </c>
      <c r="D11" s="19" t="s">
        <v>15</v>
      </c>
      <c r="E11" s="23">
        <v>500</v>
      </c>
      <c r="F11" s="23">
        <f>E11</f>
        <v>500</v>
      </c>
      <c r="G11" s="21"/>
      <c r="H11" s="20" t="s">
        <v>15</v>
      </c>
      <c r="I11" s="11">
        <f>SUM(E10:E11)</f>
        <v>5500</v>
      </c>
    </row>
    <row r="12" spans="1:9" ht="90" x14ac:dyDescent="0.25">
      <c r="A12" s="1" t="s">
        <v>24</v>
      </c>
      <c r="B12" s="6" t="s">
        <v>25</v>
      </c>
      <c r="C12" s="8" t="s">
        <v>36</v>
      </c>
      <c r="D12" s="8" t="s">
        <v>18</v>
      </c>
      <c r="E12" s="9"/>
      <c r="F12" s="9"/>
      <c r="H12" s="5" t="s">
        <v>76</v>
      </c>
    </row>
    <row r="13" spans="1:9" ht="60" x14ac:dyDescent="0.25">
      <c r="A13" s="1" t="s">
        <v>24</v>
      </c>
      <c r="B13" s="6" t="s">
        <v>3</v>
      </c>
      <c r="C13" s="8" t="s">
        <v>37</v>
      </c>
      <c r="D13" s="8" t="s">
        <v>15</v>
      </c>
      <c r="E13" s="9">
        <f>8387.79/3</f>
        <v>2795.9300000000003</v>
      </c>
      <c r="F13" s="9">
        <f>E13</f>
        <v>2795.9300000000003</v>
      </c>
      <c r="H13" s="5" t="s">
        <v>39</v>
      </c>
    </row>
    <row r="14" spans="1:9" x14ac:dyDescent="0.25">
      <c r="A14" s="1" t="s">
        <v>24</v>
      </c>
      <c r="B14" s="13" t="s">
        <v>26</v>
      </c>
      <c r="C14" s="14" t="s">
        <v>36</v>
      </c>
      <c r="D14" s="8" t="s">
        <v>18</v>
      </c>
      <c r="E14" s="9">
        <f>7816.46/3</f>
        <v>2605.4866666666667</v>
      </c>
      <c r="F14" s="9">
        <f>E14</f>
        <v>2605.4866666666667</v>
      </c>
      <c r="G14" s="10" t="s">
        <v>122</v>
      </c>
      <c r="H14" s="7" t="s">
        <v>40</v>
      </c>
    </row>
    <row r="15" spans="1:9" x14ac:dyDescent="0.25">
      <c r="A15" s="1" t="s">
        <v>24</v>
      </c>
      <c r="B15" s="13" t="s">
        <v>27</v>
      </c>
      <c r="C15" s="14" t="s">
        <v>36</v>
      </c>
      <c r="D15" s="8" t="s">
        <v>18</v>
      </c>
      <c r="E15" s="9">
        <f>7676.75/3</f>
        <v>2558.9166666666665</v>
      </c>
      <c r="F15" s="9">
        <f t="shared" ref="F15:F19" si="0">E15</f>
        <v>2558.9166666666665</v>
      </c>
      <c r="G15" s="10" t="s">
        <v>122</v>
      </c>
      <c r="H15" s="7" t="s">
        <v>41</v>
      </c>
    </row>
    <row r="16" spans="1:9" x14ac:dyDescent="0.25">
      <c r="A16" s="1" t="s">
        <v>24</v>
      </c>
      <c r="B16" s="13" t="s">
        <v>28</v>
      </c>
      <c r="C16" s="14" t="s">
        <v>36</v>
      </c>
      <c r="D16" s="8" t="s">
        <v>18</v>
      </c>
      <c r="E16" s="7">
        <f>2115.07/3</f>
        <v>705.02333333333343</v>
      </c>
      <c r="F16" s="9">
        <f t="shared" si="0"/>
        <v>705.02333333333343</v>
      </c>
      <c r="G16" s="10" t="s">
        <v>122</v>
      </c>
      <c r="H16" s="7" t="s">
        <v>42</v>
      </c>
    </row>
    <row r="17" spans="1:9" x14ac:dyDescent="0.25">
      <c r="A17" s="1" t="s">
        <v>24</v>
      </c>
      <c r="B17" s="13" t="s">
        <v>29</v>
      </c>
      <c r="C17" s="14" t="s">
        <v>36</v>
      </c>
      <c r="D17" s="8" t="s">
        <v>18</v>
      </c>
      <c r="E17" s="9">
        <f>6924.92/3</f>
        <v>2308.3066666666668</v>
      </c>
      <c r="F17" s="9">
        <f t="shared" si="0"/>
        <v>2308.3066666666668</v>
      </c>
      <c r="G17" s="10" t="s">
        <v>122</v>
      </c>
      <c r="H17" s="7" t="s">
        <v>43</v>
      </c>
    </row>
    <row r="18" spans="1:9" x14ac:dyDescent="0.25">
      <c r="A18" s="1" t="s">
        <v>24</v>
      </c>
      <c r="B18" s="13" t="s">
        <v>30</v>
      </c>
      <c r="C18" s="14" t="s">
        <v>36</v>
      </c>
      <c r="D18" s="8" t="s">
        <v>18</v>
      </c>
      <c r="E18" s="9">
        <f>6332.7/3</f>
        <v>2110.9</v>
      </c>
      <c r="F18" s="9">
        <f t="shared" si="0"/>
        <v>2110.9</v>
      </c>
      <c r="G18" s="10" t="s">
        <v>122</v>
      </c>
      <c r="H18" s="7" t="s">
        <v>44</v>
      </c>
    </row>
    <row r="19" spans="1:9" x14ac:dyDescent="0.25">
      <c r="A19" s="1" t="s">
        <v>24</v>
      </c>
      <c r="B19" s="13" t="s">
        <v>31</v>
      </c>
      <c r="C19" s="14" t="s">
        <v>36</v>
      </c>
      <c r="D19" s="8" t="s">
        <v>18</v>
      </c>
      <c r="E19" s="9">
        <f>6037.39/3</f>
        <v>2012.4633333333334</v>
      </c>
      <c r="F19" s="9">
        <f t="shared" si="0"/>
        <v>2012.4633333333334</v>
      </c>
      <c r="G19" s="10" t="s">
        <v>122</v>
      </c>
      <c r="H19" s="7" t="s">
        <v>45</v>
      </c>
    </row>
    <row r="20" spans="1:9" x14ac:dyDescent="0.25">
      <c r="A20" s="1" t="s">
        <v>24</v>
      </c>
      <c r="B20" s="6" t="s">
        <v>7</v>
      </c>
      <c r="C20" s="8" t="s">
        <v>37</v>
      </c>
      <c r="D20" s="8" t="s">
        <v>15</v>
      </c>
      <c r="E20" s="7">
        <v>2500</v>
      </c>
      <c r="F20" s="9">
        <f>E20</f>
        <v>2500</v>
      </c>
      <c r="H20" s="5" t="s">
        <v>15</v>
      </c>
    </row>
    <row r="21" spans="1:9" x14ac:dyDescent="0.25">
      <c r="A21" s="1" t="s">
        <v>24</v>
      </c>
      <c r="B21" s="6" t="s">
        <v>8</v>
      </c>
      <c r="C21" s="8" t="s">
        <v>37</v>
      </c>
      <c r="D21" s="8" t="s">
        <v>15</v>
      </c>
      <c r="E21" s="7">
        <v>1000</v>
      </c>
      <c r="F21" s="9">
        <f>E21</f>
        <v>1000</v>
      </c>
      <c r="H21" s="5" t="s">
        <v>15</v>
      </c>
    </row>
    <row r="22" spans="1:9" ht="30" x14ac:dyDescent="0.25">
      <c r="A22" s="1" t="s">
        <v>24</v>
      </c>
      <c r="B22" s="6" t="s">
        <v>9</v>
      </c>
      <c r="C22" s="8" t="s">
        <v>37</v>
      </c>
      <c r="D22" s="8" t="s">
        <v>15</v>
      </c>
      <c r="E22" s="9">
        <f>600*12/3+670.65</f>
        <v>3070.65</v>
      </c>
      <c r="F22" s="7">
        <f>E22</f>
        <v>3070.65</v>
      </c>
      <c r="G22" s="10" t="s">
        <v>123</v>
      </c>
      <c r="H22" s="5" t="s">
        <v>108</v>
      </c>
    </row>
    <row r="23" spans="1:9" ht="45" x14ac:dyDescent="0.25">
      <c r="A23" s="1" t="s">
        <v>24</v>
      </c>
      <c r="B23" s="6" t="s">
        <v>10</v>
      </c>
      <c r="C23" s="8" t="s">
        <v>37</v>
      </c>
      <c r="D23" s="8" t="s">
        <v>15</v>
      </c>
      <c r="E23" s="9">
        <f>1800/3</f>
        <v>600</v>
      </c>
      <c r="F23" s="9">
        <f t="shared" ref="F23:F28" si="1">E23</f>
        <v>600</v>
      </c>
      <c r="G23" s="10" t="s">
        <v>124</v>
      </c>
      <c r="H23" s="5" t="s">
        <v>15</v>
      </c>
      <c r="I23" s="12" t="s">
        <v>71</v>
      </c>
    </row>
    <row r="24" spans="1:9" x14ac:dyDescent="0.25">
      <c r="A24" s="1" t="s">
        <v>24</v>
      </c>
      <c r="B24" s="6" t="s">
        <v>11</v>
      </c>
      <c r="C24" s="8" t="s">
        <v>37</v>
      </c>
      <c r="D24" s="8" t="s">
        <v>15</v>
      </c>
      <c r="E24" s="9">
        <v>400</v>
      </c>
      <c r="F24" s="9">
        <f t="shared" si="1"/>
        <v>400</v>
      </c>
      <c r="G24" s="10" t="s">
        <v>125</v>
      </c>
      <c r="H24" s="5" t="s">
        <v>15</v>
      </c>
      <c r="I24" s="11">
        <f>SUM(E12:E24)</f>
        <v>22667.676666666666</v>
      </c>
    </row>
    <row r="25" spans="1:9" x14ac:dyDescent="0.25">
      <c r="A25" s="1" t="s">
        <v>22</v>
      </c>
      <c r="B25" s="6" t="s">
        <v>5</v>
      </c>
      <c r="C25" s="8" t="s">
        <v>37</v>
      </c>
      <c r="D25" s="8" t="s">
        <v>15</v>
      </c>
      <c r="E25" s="7">
        <v>2400</v>
      </c>
      <c r="F25" s="9">
        <f t="shared" si="1"/>
        <v>2400</v>
      </c>
      <c r="H25" s="5" t="s">
        <v>15</v>
      </c>
    </row>
    <row r="26" spans="1:9" x14ac:dyDescent="0.25">
      <c r="A26" s="1" t="s">
        <v>22</v>
      </c>
      <c r="B26" s="6" t="s">
        <v>6</v>
      </c>
      <c r="C26" s="8" t="s">
        <v>37</v>
      </c>
      <c r="D26" s="8" t="s">
        <v>15</v>
      </c>
      <c r="E26" s="7">
        <f>30*7*52</f>
        <v>10920</v>
      </c>
      <c r="F26" s="7">
        <f t="shared" si="1"/>
        <v>10920</v>
      </c>
      <c r="H26" s="5" t="s">
        <v>109</v>
      </c>
    </row>
    <row r="27" spans="1:9" ht="30" x14ac:dyDescent="0.25">
      <c r="A27" s="1" t="s">
        <v>22</v>
      </c>
      <c r="B27" s="6" t="s">
        <v>12</v>
      </c>
      <c r="C27" s="8" t="s">
        <v>37</v>
      </c>
      <c r="D27" s="8" t="s">
        <v>15</v>
      </c>
      <c r="E27" s="9">
        <f>264.88*12/3+315.51</f>
        <v>1375.03</v>
      </c>
      <c r="F27" s="7">
        <f t="shared" si="1"/>
        <v>1375.03</v>
      </c>
      <c r="G27" s="10" t="s">
        <v>126</v>
      </c>
      <c r="H27" s="5" t="s">
        <v>110</v>
      </c>
      <c r="I27" s="12" t="s">
        <v>73</v>
      </c>
    </row>
    <row r="28" spans="1:9" x14ac:dyDescent="0.25">
      <c r="A28" s="1" t="s">
        <v>22</v>
      </c>
      <c r="B28" s="6" t="s">
        <v>17</v>
      </c>
      <c r="C28" s="8" t="s">
        <v>37</v>
      </c>
      <c r="D28" s="8" t="s">
        <v>15</v>
      </c>
      <c r="E28" s="9">
        <f>5400/3</f>
        <v>1800</v>
      </c>
      <c r="F28" s="9">
        <f t="shared" si="1"/>
        <v>1800</v>
      </c>
      <c r="G28" s="10" t="s">
        <v>127</v>
      </c>
      <c r="H28" s="5" t="s">
        <v>15</v>
      </c>
      <c r="I28" s="11">
        <f>SUM(E25:E29)</f>
        <v>17595.02</v>
      </c>
    </row>
    <row r="29" spans="1:9" x14ac:dyDescent="0.25">
      <c r="A29" s="17" t="s">
        <v>22</v>
      </c>
      <c r="B29" s="18" t="s">
        <v>112</v>
      </c>
      <c r="C29" s="19" t="s">
        <v>37</v>
      </c>
      <c r="D29" s="19" t="s">
        <v>18</v>
      </c>
      <c r="E29" s="23">
        <v>1099.99</v>
      </c>
      <c r="F29" s="23">
        <f>E29</f>
        <v>1099.99</v>
      </c>
      <c r="G29" s="21" t="s">
        <v>128</v>
      </c>
      <c r="H29" s="22" t="s">
        <v>114</v>
      </c>
      <c r="I29" s="11"/>
    </row>
    <row r="30" spans="1:9" x14ac:dyDescent="0.25">
      <c r="A30" s="1"/>
      <c r="B30" s="6"/>
      <c r="E30" s="9"/>
      <c r="F30" s="9"/>
      <c r="I30" s="11"/>
    </row>
    <row r="31" spans="1:9" ht="30" x14ac:dyDescent="0.25">
      <c r="A31" s="1"/>
      <c r="B31" s="2" t="s">
        <v>62</v>
      </c>
      <c r="E31" s="11">
        <v>146751.12</v>
      </c>
      <c r="F31" s="11">
        <f>E31</f>
        <v>146751.12</v>
      </c>
      <c r="G31" s="4"/>
      <c r="H31" s="5" t="s">
        <v>34</v>
      </c>
    </row>
    <row r="32" spans="1:9" x14ac:dyDescent="0.25">
      <c r="A32" s="1"/>
      <c r="B32" s="2" t="s">
        <v>61</v>
      </c>
      <c r="C32" s="1"/>
      <c r="D32" s="1"/>
      <c r="E32" s="11">
        <f>SUM(E3:E29)</f>
        <v>93293.856666666659</v>
      </c>
      <c r="F32" s="11">
        <f>SUM(F3:F29)</f>
        <v>93293.856666666659</v>
      </c>
      <c r="G32" s="4"/>
    </row>
    <row r="33" spans="1:8" ht="30" x14ac:dyDescent="0.25">
      <c r="A33" s="1"/>
      <c r="B33" s="2" t="s">
        <v>65</v>
      </c>
      <c r="C33" s="1"/>
      <c r="D33" s="1"/>
      <c r="E33" s="11">
        <v>0</v>
      </c>
      <c r="F33" s="11">
        <v>0</v>
      </c>
      <c r="G33" s="4"/>
    </row>
    <row r="34" spans="1:8" ht="60" x14ac:dyDescent="0.25">
      <c r="A34" s="1"/>
      <c r="B34" s="2" t="s">
        <v>63</v>
      </c>
      <c r="C34" s="8" t="s">
        <v>36</v>
      </c>
      <c r="D34" s="8" t="s">
        <v>16</v>
      </c>
      <c r="E34" s="11">
        <f>E31-E32</f>
        <v>53457.263333333336</v>
      </c>
      <c r="F34" s="11">
        <f>F31-F32</f>
        <v>53457.263333333336</v>
      </c>
      <c r="G34" s="4"/>
      <c r="H34" s="5" t="s">
        <v>60</v>
      </c>
    </row>
    <row r="37" spans="1:8" ht="45" x14ac:dyDescent="0.25">
      <c r="A37" s="1"/>
      <c r="B37" s="22" t="s">
        <v>133</v>
      </c>
      <c r="E37" s="20">
        <f>SUM(E3:E11)+E29</f>
        <v>54131.15</v>
      </c>
    </row>
  </sheetData>
  <sortState xmlns:xlrd2="http://schemas.microsoft.com/office/spreadsheetml/2017/richdata2" ref="A3:H38">
    <sortCondition ref="A3:A38"/>
  </sortState>
  <phoneticPr fontId="2" type="noConversion"/>
  <pageMargins left="0.25" right="0.25" top="0.75" bottom="0.75" header="0.3" footer="0.3"/>
  <pageSetup fitToHeight="0" orientation="landscape" r:id="rId1"/>
  <headerFooter>
    <oddFooter>&amp;CPage &amp;P of &amp;N
Private &amp;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C169-B00A-4A10-8954-69E8DFE4477B}">
  <dimension ref="A1:I44"/>
  <sheetViews>
    <sheetView tabSelected="1" zoomScaleNormal="100" workbookViewId="0">
      <selection activeCell="B1" sqref="B1"/>
    </sheetView>
  </sheetViews>
  <sheetFormatPr defaultRowHeight="15" x14ac:dyDescent="0.25"/>
  <cols>
    <col min="1" max="1" width="3" style="5" customWidth="1"/>
    <col min="2" max="2" width="16.7109375" style="5" bestFit="1" customWidth="1"/>
    <col min="3" max="3" width="10.85546875" style="8" customWidth="1"/>
    <col min="4" max="4" width="19.5703125" style="8" customWidth="1"/>
    <col min="5" max="5" width="23.140625" style="7" customWidth="1"/>
    <col min="6" max="6" width="23.140625" style="7" hidden="1" customWidth="1"/>
    <col min="7" max="7" width="11.85546875" style="10" customWidth="1"/>
    <col min="8" max="8" width="36.5703125" style="5" customWidth="1"/>
    <col min="9" max="9" width="13.28515625" style="12" hidden="1" customWidth="1"/>
    <col min="10" max="10" width="0" style="5" hidden="1" customWidth="1"/>
    <col min="11" max="16384" width="9.140625" style="5"/>
  </cols>
  <sheetData>
    <row r="1" spans="1:9" ht="90" x14ac:dyDescent="0.25">
      <c r="B1" s="12" t="s">
        <v>136</v>
      </c>
    </row>
    <row r="2" spans="1:9" ht="30" x14ac:dyDescent="0.25">
      <c r="A2" s="1"/>
      <c r="B2" s="2" t="s">
        <v>0</v>
      </c>
      <c r="C2" s="1" t="s">
        <v>35</v>
      </c>
      <c r="D2" s="1" t="s">
        <v>13</v>
      </c>
      <c r="E2" s="3" t="s">
        <v>38</v>
      </c>
      <c r="F2" s="16" t="s">
        <v>66</v>
      </c>
      <c r="G2" s="4" t="s">
        <v>19</v>
      </c>
      <c r="H2" s="12" t="s">
        <v>14</v>
      </c>
    </row>
    <row r="3" spans="1:9" x14ac:dyDescent="0.25">
      <c r="A3" s="17" t="s">
        <v>21</v>
      </c>
      <c r="B3" s="18" t="s">
        <v>1</v>
      </c>
      <c r="C3" s="19" t="s">
        <v>36</v>
      </c>
      <c r="D3" s="19" t="s">
        <v>16</v>
      </c>
      <c r="E3" s="20">
        <v>30000</v>
      </c>
      <c r="F3" s="20">
        <f>E3</f>
        <v>30000</v>
      </c>
      <c r="G3" s="21" t="s">
        <v>129</v>
      </c>
      <c r="H3" s="22" t="s">
        <v>101</v>
      </c>
      <c r="I3" s="12" t="s">
        <v>75</v>
      </c>
    </row>
    <row r="4" spans="1:9" x14ac:dyDescent="0.25">
      <c r="A4" s="17" t="s">
        <v>21</v>
      </c>
      <c r="B4" s="18" t="s">
        <v>2</v>
      </c>
      <c r="C4" s="19" t="s">
        <v>37</v>
      </c>
      <c r="D4" s="19" t="s">
        <v>15</v>
      </c>
      <c r="E4" s="23">
        <f>300*12</f>
        <v>3600</v>
      </c>
      <c r="F4" s="20">
        <f>E4</f>
        <v>3600</v>
      </c>
      <c r="G4" s="21" t="s">
        <v>116</v>
      </c>
      <c r="H4" s="22" t="s">
        <v>106</v>
      </c>
      <c r="I4" s="11">
        <f>SUM(F3:F4)</f>
        <v>33600</v>
      </c>
    </row>
    <row r="5" spans="1:9" ht="30" x14ac:dyDescent="0.25">
      <c r="A5" s="17" t="s">
        <v>23</v>
      </c>
      <c r="B5" s="18" t="s">
        <v>4</v>
      </c>
      <c r="C5" s="19" t="s">
        <v>36</v>
      </c>
      <c r="D5" s="19" t="s">
        <v>15</v>
      </c>
      <c r="E5" s="23">
        <v>0</v>
      </c>
      <c r="F5" s="23">
        <v>0</v>
      </c>
      <c r="G5" s="21"/>
      <c r="H5" s="22" t="s">
        <v>91</v>
      </c>
      <c r="I5" s="12" t="s">
        <v>70</v>
      </c>
    </row>
    <row r="6" spans="1:9" x14ac:dyDescent="0.25">
      <c r="A6" s="17" t="s">
        <v>23</v>
      </c>
      <c r="B6" s="18" t="s">
        <v>88</v>
      </c>
      <c r="C6" s="19"/>
      <c r="D6" s="19" t="s">
        <v>18</v>
      </c>
      <c r="E6" s="23">
        <v>2799</v>
      </c>
      <c r="F6" s="23">
        <f>E6</f>
        <v>2799</v>
      </c>
      <c r="G6" s="21" t="s">
        <v>118</v>
      </c>
      <c r="H6" s="22"/>
      <c r="I6" s="11">
        <f>SUM(F5:F7)</f>
        <v>8126.95</v>
      </c>
    </row>
    <row r="7" spans="1:9" ht="45" x14ac:dyDescent="0.25">
      <c r="A7" s="17" t="s">
        <v>23</v>
      </c>
      <c r="B7" s="18" t="s">
        <v>107</v>
      </c>
      <c r="C7" s="19" t="s">
        <v>89</v>
      </c>
      <c r="D7" s="19" t="s">
        <v>16</v>
      </c>
      <c r="E7" s="23">
        <v>5327.95</v>
      </c>
      <c r="F7" s="23">
        <f>E7</f>
        <v>5327.95</v>
      </c>
      <c r="G7" s="21" t="s">
        <v>132</v>
      </c>
      <c r="H7" s="22" t="s">
        <v>90</v>
      </c>
    </row>
    <row r="8" spans="1:9" x14ac:dyDescent="0.25">
      <c r="A8" s="17" t="s">
        <v>20</v>
      </c>
      <c r="B8" s="18" t="s">
        <v>32</v>
      </c>
      <c r="C8" s="19" t="s">
        <v>37</v>
      </c>
      <c r="D8" s="19" t="s">
        <v>15</v>
      </c>
      <c r="E8" s="23">
        <v>5000</v>
      </c>
      <c r="F8" s="23">
        <f>E8</f>
        <v>5000</v>
      </c>
      <c r="G8" s="21"/>
      <c r="H8" s="20" t="s">
        <v>92</v>
      </c>
      <c r="I8" s="12" t="s">
        <v>69</v>
      </c>
    </row>
    <row r="9" spans="1:9" x14ac:dyDescent="0.25">
      <c r="A9" s="17" t="s">
        <v>20</v>
      </c>
      <c r="B9" s="18" t="s">
        <v>33</v>
      </c>
      <c r="C9" s="19" t="s">
        <v>37</v>
      </c>
      <c r="D9" s="19" t="s">
        <v>15</v>
      </c>
      <c r="E9" s="23">
        <v>500</v>
      </c>
      <c r="F9" s="23">
        <f>E9</f>
        <v>500</v>
      </c>
      <c r="G9" s="21"/>
      <c r="H9" s="20" t="s">
        <v>15</v>
      </c>
      <c r="I9" s="11">
        <f>SUM(E8:E9)</f>
        <v>5500</v>
      </c>
    </row>
    <row r="10" spans="1:9" ht="90" x14ac:dyDescent="0.25">
      <c r="A10" s="1" t="s">
        <v>24</v>
      </c>
      <c r="B10" s="6" t="s">
        <v>25</v>
      </c>
      <c r="C10" s="8" t="s">
        <v>36</v>
      </c>
      <c r="D10" s="8" t="s">
        <v>18</v>
      </c>
      <c r="E10" s="9"/>
      <c r="F10" s="9"/>
      <c r="H10" s="5" t="s">
        <v>77</v>
      </c>
    </row>
    <row r="11" spans="1:9" ht="60" x14ac:dyDescent="0.25">
      <c r="A11" s="1" t="s">
        <v>24</v>
      </c>
      <c r="B11" s="6" t="s">
        <v>3</v>
      </c>
      <c r="C11" s="8" t="s">
        <v>37</v>
      </c>
      <c r="D11" s="8" t="s">
        <v>15</v>
      </c>
      <c r="E11" s="9">
        <f>8387.79/3</f>
        <v>2795.9300000000003</v>
      </c>
      <c r="F11" s="9">
        <f>E11</f>
        <v>2795.9300000000003</v>
      </c>
      <c r="H11" s="5" t="s">
        <v>93</v>
      </c>
    </row>
    <row r="12" spans="1:9" x14ac:dyDescent="0.25">
      <c r="A12" s="1" t="s">
        <v>24</v>
      </c>
      <c r="B12" s="13" t="s">
        <v>26</v>
      </c>
      <c r="C12" s="14" t="s">
        <v>36</v>
      </c>
      <c r="D12" s="8" t="s">
        <v>18</v>
      </c>
      <c r="E12" s="9">
        <f>7816.46/3</f>
        <v>2605.4866666666667</v>
      </c>
      <c r="F12" s="9">
        <f>E12</f>
        <v>2605.4866666666667</v>
      </c>
      <c r="G12" s="10" t="s">
        <v>122</v>
      </c>
      <c r="H12" s="7" t="s">
        <v>47</v>
      </c>
    </row>
    <row r="13" spans="1:9" x14ac:dyDescent="0.25">
      <c r="A13" s="1" t="s">
        <v>24</v>
      </c>
      <c r="B13" s="13" t="s">
        <v>27</v>
      </c>
      <c r="C13" s="14" t="s">
        <v>36</v>
      </c>
      <c r="D13" s="8" t="s">
        <v>18</v>
      </c>
      <c r="E13" s="9">
        <f>7676.75/3</f>
        <v>2558.9166666666665</v>
      </c>
      <c r="F13" s="9">
        <f t="shared" ref="F13:F19" si="0">E13</f>
        <v>2558.9166666666665</v>
      </c>
      <c r="G13" s="10" t="s">
        <v>122</v>
      </c>
      <c r="H13" s="7" t="s">
        <v>48</v>
      </c>
    </row>
    <row r="14" spans="1:9" x14ac:dyDescent="0.25">
      <c r="A14" s="1" t="s">
        <v>24</v>
      </c>
      <c r="B14" s="13" t="s">
        <v>28</v>
      </c>
      <c r="C14" s="14" t="s">
        <v>36</v>
      </c>
      <c r="D14" s="8" t="s">
        <v>18</v>
      </c>
      <c r="E14" s="7">
        <f>2115.07/3</f>
        <v>705.02333333333343</v>
      </c>
      <c r="F14" s="9">
        <f t="shared" si="0"/>
        <v>705.02333333333343</v>
      </c>
      <c r="G14" s="10" t="s">
        <v>122</v>
      </c>
      <c r="H14" s="7" t="s">
        <v>49</v>
      </c>
    </row>
    <row r="15" spans="1:9" x14ac:dyDescent="0.25">
      <c r="A15" s="1" t="s">
        <v>24</v>
      </c>
      <c r="B15" s="13" t="s">
        <v>29</v>
      </c>
      <c r="C15" s="14" t="s">
        <v>36</v>
      </c>
      <c r="D15" s="8" t="s">
        <v>18</v>
      </c>
      <c r="E15" s="9">
        <f>6924.92/3</f>
        <v>2308.3066666666668</v>
      </c>
      <c r="F15" s="9">
        <f t="shared" si="0"/>
        <v>2308.3066666666668</v>
      </c>
      <c r="G15" s="10" t="s">
        <v>122</v>
      </c>
      <c r="H15" s="7" t="s">
        <v>50</v>
      </c>
    </row>
    <row r="16" spans="1:9" x14ac:dyDescent="0.25">
      <c r="A16" s="1" t="s">
        <v>24</v>
      </c>
      <c r="B16" s="13" t="s">
        <v>30</v>
      </c>
      <c r="C16" s="14" t="s">
        <v>36</v>
      </c>
      <c r="D16" s="8" t="s">
        <v>18</v>
      </c>
      <c r="E16" s="9">
        <f>6332.7/3</f>
        <v>2110.9</v>
      </c>
      <c r="F16" s="9">
        <f t="shared" si="0"/>
        <v>2110.9</v>
      </c>
      <c r="G16" s="10" t="s">
        <v>122</v>
      </c>
      <c r="H16" s="7" t="s">
        <v>51</v>
      </c>
    </row>
    <row r="17" spans="1:9" x14ac:dyDescent="0.25">
      <c r="A17" s="1" t="s">
        <v>24</v>
      </c>
      <c r="B17" s="13" t="s">
        <v>31</v>
      </c>
      <c r="C17" s="14" t="s">
        <v>36</v>
      </c>
      <c r="D17" s="8" t="s">
        <v>18</v>
      </c>
      <c r="E17" s="9">
        <f>6037.39/3</f>
        <v>2012.4633333333334</v>
      </c>
      <c r="F17" s="9">
        <f t="shared" si="0"/>
        <v>2012.4633333333334</v>
      </c>
      <c r="G17" s="10" t="s">
        <v>122</v>
      </c>
      <c r="H17" s="7" t="s">
        <v>52</v>
      </c>
    </row>
    <row r="18" spans="1:9" x14ac:dyDescent="0.25">
      <c r="A18" s="1" t="s">
        <v>24</v>
      </c>
      <c r="B18" s="6" t="s">
        <v>7</v>
      </c>
      <c r="C18" s="8" t="s">
        <v>37</v>
      </c>
      <c r="D18" s="8" t="s">
        <v>15</v>
      </c>
      <c r="E18" s="7">
        <v>2500</v>
      </c>
      <c r="F18" s="9">
        <f t="shared" si="0"/>
        <v>2500</v>
      </c>
      <c r="H18" s="5" t="s">
        <v>15</v>
      </c>
    </row>
    <row r="19" spans="1:9" x14ac:dyDescent="0.25">
      <c r="A19" s="1" t="s">
        <v>24</v>
      </c>
      <c r="B19" s="6" t="s">
        <v>8</v>
      </c>
      <c r="C19" s="8" t="s">
        <v>37</v>
      </c>
      <c r="D19" s="8" t="s">
        <v>15</v>
      </c>
      <c r="E19" s="7">
        <v>1000</v>
      </c>
      <c r="F19" s="9">
        <f t="shared" si="0"/>
        <v>1000</v>
      </c>
      <c r="H19" s="5" t="s">
        <v>15</v>
      </c>
    </row>
    <row r="20" spans="1:9" ht="30" x14ac:dyDescent="0.25">
      <c r="A20" s="1" t="s">
        <v>24</v>
      </c>
      <c r="B20" s="6" t="s">
        <v>9</v>
      </c>
      <c r="C20" s="8" t="s">
        <v>37</v>
      </c>
      <c r="D20" s="8" t="s">
        <v>15</v>
      </c>
      <c r="E20" s="9">
        <f>600*12/3+670.65</f>
        <v>3070.65</v>
      </c>
      <c r="F20" s="7">
        <f>E20</f>
        <v>3070.65</v>
      </c>
      <c r="G20" s="10" t="s">
        <v>123</v>
      </c>
      <c r="H20" s="5" t="s">
        <v>108</v>
      </c>
    </row>
    <row r="21" spans="1:9" ht="30" x14ac:dyDescent="0.25">
      <c r="A21" s="1" t="s">
        <v>24</v>
      </c>
      <c r="B21" s="6" t="s">
        <v>10</v>
      </c>
      <c r="C21" s="8" t="s">
        <v>37</v>
      </c>
      <c r="D21" s="8" t="s">
        <v>15</v>
      </c>
      <c r="E21" s="9">
        <v>600</v>
      </c>
      <c r="F21" s="9">
        <f>E21</f>
        <v>600</v>
      </c>
      <c r="G21" s="10" t="s">
        <v>124</v>
      </c>
      <c r="H21" s="5" t="s">
        <v>94</v>
      </c>
      <c r="I21" s="12" t="s">
        <v>71</v>
      </c>
    </row>
    <row r="22" spans="1:9" x14ac:dyDescent="0.25">
      <c r="A22" s="1" t="s">
        <v>24</v>
      </c>
      <c r="B22" s="6" t="s">
        <v>11</v>
      </c>
      <c r="C22" s="8" t="s">
        <v>37</v>
      </c>
      <c r="D22" s="8" t="s">
        <v>15</v>
      </c>
      <c r="E22" s="9">
        <v>400</v>
      </c>
      <c r="F22" s="9">
        <f>E22</f>
        <v>400</v>
      </c>
      <c r="G22" s="10" t="s">
        <v>125</v>
      </c>
      <c r="H22" s="5" t="s">
        <v>95</v>
      </c>
      <c r="I22" s="11">
        <f>SUM(E10:E22)</f>
        <v>22667.676666666666</v>
      </c>
    </row>
    <row r="23" spans="1:9" x14ac:dyDescent="0.25">
      <c r="A23" s="1" t="s">
        <v>22</v>
      </c>
      <c r="B23" s="6" t="s">
        <v>5</v>
      </c>
      <c r="C23" s="8" t="s">
        <v>37</v>
      </c>
      <c r="D23" s="8" t="s">
        <v>15</v>
      </c>
      <c r="E23" s="7">
        <v>2400</v>
      </c>
      <c r="F23" s="9">
        <f>E23</f>
        <v>2400</v>
      </c>
      <c r="H23" s="5" t="s">
        <v>15</v>
      </c>
    </row>
    <row r="24" spans="1:9" x14ac:dyDescent="0.25">
      <c r="A24" s="1" t="s">
        <v>22</v>
      </c>
      <c r="B24" s="6" t="s">
        <v>6</v>
      </c>
      <c r="C24" s="8" t="s">
        <v>37</v>
      </c>
      <c r="D24" s="8" t="s">
        <v>15</v>
      </c>
      <c r="E24" s="7">
        <f>30*7*52</f>
        <v>10920</v>
      </c>
      <c r="F24" s="7">
        <f t="shared" ref="F24:F25" si="1">E24</f>
        <v>10920</v>
      </c>
      <c r="H24" s="5" t="s">
        <v>109</v>
      </c>
    </row>
    <row r="25" spans="1:9" ht="30" x14ac:dyDescent="0.25">
      <c r="A25" s="1" t="s">
        <v>22</v>
      </c>
      <c r="B25" s="6" t="s">
        <v>12</v>
      </c>
      <c r="C25" s="8" t="s">
        <v>37</v>
      </c>
      <c r="D25" s="8" t="s">
        <v>15</v>
      </c>
      <c r="E25" s="9">
        <f>264.88*12/3+315.51</f>
        <v>1375.03</v>
      </c>
      <c r="F25" s="7">
        <f t="shared" si="1"/>
        <v>1375.03</v>
      </c>
      <c r="G25" s="10" t="s">
        <v>126</v>
      </c>
      <c r="H25" s="5" t="s">
        <v>110</v>
      </c>
      <c r="I25" s="12" t="s">
        <v>73</v>
      </c>
    </row>
    <row r="26" spans="1:9" x14ac:dyDescent="0.25">
      <c r="A26" s="1" t="s">
        <v>22</v>
      </c>
      <c r="B26" s="6" t="s">
        <v>111</v>
      </c>
      <c r="C26" s="8" t="s">
        <v>37</v>
      </c>
      <c r="D26" s="8" t="s">
        <v>15</v>
      </c>
      <c r="E26" s="9">
        <f>411*12/5</f>
        <v>986.4</v>
      </c>
      <c r="F26" s="9">
        <f>E26</f>
        <v>986.4</v>
      </c>
      <c r="G26" s="10" t="s">
        <v>127</v>
      </c>
      <c r="H26" s="5" t="s">
        <v>113</v>
      </c>
      <c r="I26" s="11">
        <f>SUM(E23:E27)</f>
        <v>16781.420000000002</v>
      </c>
    </row>
    <row r="27" spans="1:9" x14ac:dyDescent="0.25">
      <c r="A27" s="17" t="s">
        <v>22</v>
      </c>
      <c r="B27" s="18" t="s">
        <v>112</v>
      </c>
      <c r="C27" s="19" t="s">
        <v>37</v>
      </c>
      <c r="D27" s="19" t="s">
        <v>18</v>
      </c>
      <c r="E27" s="23">
        <v>1099.99</v>
      </c>
      <c r="F27" s="23">
        <f>E27</f>
        <v>1099.99</v>
      </c>
      <c r="G27" s="21" t="s">
        <v>128</v>
      </c>
      <c r="H27" s="22" t="s">
        <v>114</v>
      </c>
      <c r="I27" s="11"/>
    </row>
    <row r="28" spans="1:9" x14ac:dyDescent="0.25">
      <c r="A28" s="1"/>
      <c r="B28" s="6"/>
      <c r="E28" s="9"/>
      <c r="F28" s="9"/>
    </row>
    <row r="29" spans="1:9" ht="30" x14ac:dyDescent="0.25">
      <c r="A29" s="1"/>
      <c r="B29" s="2" t="s">
        <v>62</v>
      </c>
      <c r="E29" s="11">
        <v>146751.12</v>
      </c>
      <c r="F29" s="11">
        <f>E29</f>
        <v>146751.12</v>
      </c>
      <c r="G29" s="4"/>
      <c r="H29" s="5" t="s">
        <v>53</v>
      </c>
    </row>
    <row r="30" spans="1:9" x14ac:dyDescent="0.25">
      <c r="A30" s="1"/>
      <c r="B30" s="2" t="s">
        <v>61</v>
      </c>
      <c r="C30" s="1"/>
      <c r="D30" s="1"/>
      <c r="E30" s="11">
        <f>SUM(E3:E28)</f>
        <v>86676.046666666647</v>
      </c>
      <c r="F30" s="11">
        <f>SUM(F3:F28)</f>
        <v>86676.046666666647</v>
      </c>
      <c r="G30" s="4"/>
    </row>
    <row r="31" spans="1:9" ht="30" x14ac:dyDescent="0.25">
      <c r="A31" s="1"/>
      <c r="B31" s="2" t="s">
        <v>68</v>
      </c>
      <c r="C31" s="1"/>
      <c r="D31" s="1"/>
      <c r="E31" s="11">
        <v>0</v>
      </c>
      <c r="F31" s="11">
        <v>0</v>
      </c>
      <c r="G31" s="4"/>
    </row>
    <row r="32" spans="1:9" ht="60" x14ac:dyDescent="0.25">
      <c r="A32" s="1"/>
      <c r="B32" s="2" t="s">
        <v>63</v>
      </c>
      <c r="C32" s="8" t="s">
        <v>36</v>
      </c>
      <c r="D32" s="8" t="s">
        <v>16</v>
      </c>
      <c r="E32" s="11">
        <f>E29-E30</f>
        <v>60075.073333333348</v>
      </c>
      <c r="F32" s="11">
        <f>F29-F30</f>
        <v>60075.073333333348</v>
      </c>
      <c r="G32" s="4"/>
      <c r="H32" s="5" t="s">
        <v>60</v>
      </c>
    </row>
    <row r="35" spans="1:6" ht="45" x14ac:dyDescent="0.25">
      <c r="A35" s="1"/>
      <c r="B35" s="22" t="s">
        <v>133</v>
      </c>
      <c r="E35" s="20">
        <f>SUM(E3:E9)+E27</f>
        <v>48326.939999999995</v>
      </c>
    </row>
    <row r="37" spans="1:6" x14ac:dyDescent="0.25">
      <c r="A37" s="1"/>
      <c r="B37" s="2"/>
    </row>
    <row r="38" spans="1:6" x14ac:dyDescent="0.25">
      <c r="A38" s="1"/>
      <c r="B38" s="2"/>
    </row>
    <row r="39" spans="1:6" x14ac:dyDescent="0.25">
      <c r="A39" s="1"/>
      <c r="B39" s="2"/>
      <c r="E39" s="15"/>
      <c r="F39" s="15"/>
    </row>
    <row r="40" spans="1:6" x14ac:dyDescent="0.25">
      <c r="A40" s="1"/>
      <c r="B40" s="6"/>
      <c r="D40" s="1"/>
      <c r="E40" s="11"/>
      <c r="F40" s="11"/>
    </row>
    <row r="41" spans="1:6" x14ac:dyDescent="0.25">
      <c r="A41" s="1"/>
      <c r="B41" s="6"/>
      <c r="D41" s="1"/>
      <c r="E41" s="11"/>
      <c r="F41" s="11"/>
    </row>
    <row r="42" spans="1:6" x14ac:dyDescent="0.25">
      <c r="A42" s="1"/>
      <c r="B42" s="6"/>
      <c r="D42" s="1"/>
      <c r="E42" s="11"/>
      <c r="F42" s="11"/>
    </row>
    <row r="43" spans="1:6" x14ac:dyDescent="0.25">
      <c r="A43" s="1"/>
      <c r="B43" s="6"/>
      <c r="D43" s="1"/>
    </row>
    <row r="44" spans="1:6" x14ac:dyDescent="0.25">
      <c r="A44" s="1"/>
      <c r="B44" s="2"/>
      <c r="C44" s="1"/>
    </row>
  </sheetData>
  <sortState xmlns:xlrd2="http://schemas.microsoft.com/office/spreadsheetml/2017/richdata2" ref="A3:I43">
    <sortCondition ref="A3:A43"/>
  </sortState>
  <pageMargins left="0.25" right="0.25" top="0.75" bottom="0.75" header="0.3" footer="0.3"/>
  <pageSetup fitToHeight="0" orientation="landscape" r:id="rId1"/>
  <headerFooter>
    <oddFooter>&amp;CPage &amp;P of &amp;N
Private &amp;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Joshua</vt:lpstr>
      <vt:lpstr>Jacob</vt:lpstr>
      <vt:lpstr>Daniel</vt:lpstr>
      <vt:lpstr>Daniel!Print_Area</vt:lpstr>
      <vt:lpstr>Jacob!Print_Area</vt:lpstr>
      <vt:lpstr>Joshua!Print_Area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ETHOME</dc:creator>
  <cp:lastModifiedBy>ETHOME</cp:lastModifiedBy>
  <cp:lastPrinted>2020-08-18T18:46:53Z</cp:lastPrinted>
  <dcterms:created xsi:type="dcterms:W3CDTF">2018-12-12T03:45:09Z</dcterms:created>
  <dcterms:modified xsi:type="dcterms:W3CDTF">2020-08-18T18:47:03Z</dcterms:modified>
</cp:coreProperties>
</file>