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mon and Shirley Estate\"/>
    </mc:Choice>
  </mc:AlternateContent>
  <xr:revisionPtr revIDLastSave="0" documentId="13_ncr:1_{9BCB414A-C698-4CDB-9BC4-71D46FDB98CC}" xr6:coauthVersionLast="45" xr6:coauthVersionMax="45" xr10:uidLastSave="{00000000-0000-0000-0000-000000000000}"/>
  <bookViews>
    <workbookView xWindow="-120" yWindow="-120" windowWidth="20640" windowHeight="11160" xr2:uid="{CE2578F1-B788-42D3-BA35-ACFED3647BC0}"/>
  </bookViews>
  <sheets>
    <sheet name="Joshua" sheetId="3" r:id="rId1"/>
    <sheet name="Jacob" sheetId="1" r:id="rId2"/>
    <sheet name="Daniel" sheetId="4" r:id="rId3"/>
  </sheets>
  <definedNames>
    <definedName name="_xlnm.Print_Area" localSheetId="2">Daniel!$A$1:$K$42</definedName>
    <definedName name="_xlnm.Print_Area" localSheetId="1">Jacob!$A:$K</definedName>
    <definedName name="_xlnm.Print_Area" localSheetId="0">Joshua!$A$1:$K$42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6" i="4" l="1"/>
  <c r="K4" i="4"/>
  <c r="H29" i="4" l="1"/>
  <c r="H23" i="4"/>
  <c r="H24" i="4"/>
  <c r="H25" i="4"/>
  <c r="H26" i="4"/>
  <c r="H19" i="4"/>
  <c r="H20" i="4"/>
  <c r="H11" i="4"/>
  <c r="H8" i="4"/>
  <c r="H9" i="4"/>
  <c r="H3" i="4"/>
  <c r="H29" i="1"/>
  <c r="H20" i="1"/>
  <c r="H19" i="1"/>
  <c r="H23" i="1"/>
  <c r="H24" i="1"/>
  <c r="H25" i="1"/>
  <c r="H26" i="1"/>
  <c r="H11" i="1"/>
  <c r="H9" i="1"/>
  <c r="H8" i="1"/>
  <c r="H6" i="1"/>
  <c r="H3" i="1"/>
  <c r="H37" i="3"/>
  <c r="H31" i="3"/>
  <c r="H29" i="3"/>
  <c r="H26" i="3"/>
  <c r="H25" i="3"/>
  <c r="H24" i="3"/>
  <c r="H23" i="3"/>
  <c r="H19" i="3"/>
  <c r="H20" i="3"/>
  <c r="H11" i="3"/>
  <c r="H9" i="3"/>
  <c r="H8" i="3"/>
  <c r="G10" i="3"/>
  <c r="G10" i="1"/>
  <c r="H10" i="1" s="1"/>
  <c r="G10" i="4"/>
  <c r="F40" i="3"/>
  <c r="F40" i="4" s="1"/>
  <c r="F41" i="3"/>
  <c r="F41" i="4" s="1"/>
  <c r="F42" i="3"/>
  <c r="F42" i="4" s="1"/>
  <c r="G3" i="3"/>
  <c r="K4" i="3" s="1"/>
  <c r="H3" i="3" l="1"/>
  <c r="H10" i="4"/>
  <c r="H10" i="3"/>
  <c r="G5" i="1"/>
  <c r="H5" i="1" s="1"/>
  <c r="G5" i="3"/>
  <c r="H5" i="3" s="1"/>
  <c r="G4" i="3" l="1"/>
  <c r="G37" i="1"/>
  <c r="G37" i="3"/>
  <c r="K38" i="3" s="1"/>
  <c r="G37" i="4"/>
  <c r="G27" i="4"/>
  <c r="G22" i="4"/>
  <c r="H22" i="4" s="1"/>
  <c r="G21" i="4"/>
  <c r="H21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G7" i="4"/>
  <c r="G27" i="3"/>
  <c r="G22" i="3"/>
  <c r="H22" i="3" s="1"/>
  <c r="G21" i="3"/>
  <c r="H21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G7" i="3"/>
  <c r="G13" i="1"/>
  <c r="H13" i="1" s="1"/>
  <c r="G27" i="1"/>
  <c r="G22" i="1"/>
  <c r="H22" i="1" s="1"/>
  <c r="G21" i="1"/>
  <c r="H21" i="1" s="1"/>
  <c r="G18" i="1"/>
  <c r="H18" i="1" s="1"/>
  <c r="G17" i="1"/>
  <c r="H17" i="1" s="1"/>
  <c r="G16" i="1"/>
  <c r="H16" i="1" s="1"/>
  <c r="G15" i="1"/>
  <c r="H15" i="1" s="1"/>
  <c r="G14" i="1"/>
  <c r="H14" i="1" s="1"/>
  <c r="G12" i="1"/>
  <c r="G4" i="1"/>
  <c r="G7" i="1"/>
  <c r="K9" i="3" l="1"/>
  <c r="H7" i="3"/>
  <c r="H6" i="3" s="1"/>
  <c r="H12" i="3"/>
  <c r="K24" i="3"/>
  <c r="K6" i="3"/>
  <c r="H4" i="3"/>
  <c r="K27" i="3"/>
  <c r="H27" i="3"/>
  <c r="H7" i="4"/>
  <c r="K9" i="4"/>
  <c r="H7" i="1"/>
  <c r="K9" i="1"/>
  <c r="H12" i="4"/>
  <c r="K23" i="4"/>
  <c r="H4" i="1"/>
  <c r="H30" i="1" s="1"/>
  <c r="H32" i="1" s="1"/>
  <c r="K6" i="1"/>
  <c r="H27" i="4"/>
  <c r="K27" i="4"/>
  <c r="H12" i="1"/>
  <c r="K23" i="1"/>
  <c r="H27" i="1"/>
  <c r="K27" i="1"/>
  <c r="G30" i="1"/>
  <c r="G32" i="1" s="1"/>
  <c r="G39" i="1" s="1"/>
  <c r="G40" i="1" s="1"/>
  <c r="G30" i="4"/>
  <c r="G32" i="4" s="1"/>
  <c r="G39" i="4" s="1"/>
  <c r="G40" i="4" s="1"/>
  <c r="H30" i="4"/>
  <c r="H32" i="4" s="1"/>
  <c r="G30" i="3"/>
  <c r="G32" i="3" s="1"/>
  <c r="G39" i="3" s="1"/>
  <c r="G40" i="3" s="1"/>
  <c r="H30" i="3" l="1"/>
  <c r="G41" i="1"/>
  <c r="G42" i="1" s="1"/>
  <c r="G41" i="4"/>
  <c r="G42" i="4" s="1"/>
  <c r="G41" i="3"/>
  <c r="G42" i="3" s="1"/>
  <c r="H32" i="3" l="1"/>
  <c r="H39" i="3" s="1"/>
  <c r="H40" i="3" s="1"/>
  <c r="H41" i="3" l="1"/>
  <c r="H42" i="3" s="1"/>
</calcChain>
</file>

<file path=xl/sharedStrings.xml><?xml version="1.0" encoding="utf-8"?>
<sst xmlns="http://schemas.openxmlformats.org/spreadsheetml/2006/main" count="461" uniqueCount="113">
  <si>
    <t>#</t>
  </si>
  <si>
    <t>Expense</t>
  </si>
  <si>
    <t>Health Ins</t>
  </si>
  <si>
    <t>Auto</t>
  </si>
  <si>
    <t>Auto Insurance</t>
  </si>
  <si>
    <t>Homeowner Ins</t>
  </si>
  <si>
    <t>Rent</t>
  </si>
  <si>
    <t>School Tuition</t>
  </si>
  <si>
    <t>Clothing</t>
  </si>
  <si>
    <t>Food</t>
  </si>
  <si>
    <t>Legal</t>
  </si>
  <si>
    <t>Accounting</t>
  </si>
  <si>
    <t>Electric</t>
  </si>
  <si>
    <t>Water</t>
  </si>
  <si>
    <t>Landscape</t>
  </si>
  <si>
    <t>Cable</t>
  </si>
  <si>
    <t>Period</t>
  </si>
  <si>
    <t>Notes</t>
  </si>
  <si>
    <t>Annual</t>
  </si>
  <si>
    <t>1 time</t>
  </si>
  <si>
    <t>Cell Phone</t>
  </si>
  <si>
    <t>1 Time</t>
  </si>
  <si>
    <t>Annual - Not including new car</t>
  </si>
  <si>
    <t>Pages from Bills</t>
  </si>
  <si>
    <t xml:space="preserve">Due Date </t>
  </si>
  <si>
    <t>H</t>
  </si>
  <si>
    <t>A</t>
  </si>
  <si>
    <t>S</t>
  </si>
  <si>
    <t>E</t>
  </si>
  <si>
    <t>M</t>
  </si>
  <si>
    <t>Repay Mortgage Walt Sahm</t>
  </si>
  <si>
    <t>Home Taxes 2018</t>
  </si>
  <si>
    <t xml:space="preserve"> Home Taxes 2017</t>
  </si>
  <si>
    <t>Home Taxes 2016</t>
  </si>
  <si>
    <t xml:space="preserve"> Home Taxes 2015</t>
  </si>
  <si>
    <t>Home Taxes 2014</t>
  </si>
  <si>
    <t>Home Taxes 2013</t>
  </si>
  <si>
    <t>Dental</t>
  </si>
  <si>
    <t>Eyecare</t>
  </si>
  <si>
    <t>Jacob Current Distribution in Court Registry (60,000.00 + 69,751.12 + 17,000)</t>
  </si>
  <si>
    <t>Investment</t>
  </si>
  <si>
    <t>Y</t>
  </si>
  <si>
    <t>N</t>
  </si>
  <si>
    <t>Cost</t>
  </si>
  <si>
    <t>Est from 2014 Homeowner Policy Annual $8,387.79  - No Policy at Current Time Quote will be done after inspections</t>
  </si>
  <si>
    <t>Total 7816.46 Jacob 1/3</t>
  </si>
  <si>
    <t>Total 7675.75 Jacob 1/3</t>
  </si>
  <si>
    <t xml:space="preserve">Total 2115.07 Jacob 1/3 </t>
  </si>
  <si>
    <t>Total 6924.92 Jacob 1/3</t>
  </si>
  <si>
    <t xml:space="preserve">Total 6332.7 Jacob 1/3 </t>
  </si>
  <si>
    <t>Total 6031 Jacob 1/3</t>
  </si>
  <si>
    <t>Credit Card</t>
  </si>
  <si>
    <t>Total 7816.46 Daniel 1/3</t>
  </si>
  <si>
    <t>Total 7675.75 Daniel 1/3</t>
  </si>
  <si>
    <t xml:space="preserve">Total 2115.07 Daniel 1/3 </t>
  </si>
  <si>
    <t>Total 6924.92 Daniel 1/3</t>
  </si>
  <si>
    <t xml:space="preserve">Total 6332.7 Daniel 1/3 </t>
  </si>
  <si>
    <t>Total 6031 Daniel 1/3</t>
  </si>
  <si>
    <t>Daniel Current Distribution in Court Registry (60,000.00 + 69,751.12 + 17,000)</t>
  </si>
  <si>
    <t>Total 7816.46 Joshua 1/3</t>
  </si>
  <si>
    <t>Total 7675.75 Joshua 1/3</t>
  </si>
  <si>
    <t xml:space="preserve">Total 2115.07 Joshua 1/3 </t>
  </si>
  <si>
    <t>Total 6924.92 Joshua 1/3</t>
  </si>
  <si>
    <t xml:space="preserve">Total 6332.7 Joshua 1/3 </t>
  </si>
  <si>
    <t>Total 6031 Joshua 1/3</t>
  </si>
  <si>
    <t>Balance to be invested in investment account at Interest whereas Court Registry Interest rate is unknown at this time</t>
  </si>
  <si>
    <t>TOTAL EXPENSES</t>
  </si>
  <si>
    <t>TOTAL COURT REGISTRY</t>
  </si>
  <si>
    <t>REMAINDER</t>
  </si>
  <si>
    <t>ASSETS ACQUIRED</t>
  </si>
  <si>
    <t>HOME</t>
  </si>
  <si>
    <t>AUTO</t>
  </si>
  <si>
    <t>INVESTMENT ACCOUNT</t>
  </si>
  <si>
    <t>Total Costs</t>
  </si>
  <si>
    <t>JoshuaCurrent Distribution in Court Registry (60,000.00 + 69,751.12 + 17,000)</t>
  </si>
  <si>
    <t>WITHDRAWALS COURT REGISTRY</t>
  </si>
  <si>
    <t>Taking 10,0000 of Court withdrawal 1 off 25000 car</t>
  </si>
  <si>
    <t>Home Value on Zillow $498,556 / Josh 1/3rd Owner</t>
  </si>
  <si>
    <t>Total Assets Purchased</t>
  </si>
  <si>
    <t>Profit after Expenses</t>
  </si>
  <si>
    <t>Lives at home</t>
  </si>
  <si>
    <t>High School</t>
  </si>
  <si>
    <t>None</t>
  </si>
  <si>
    <t xml:space="preserve">Amount Needed From Court </t>
  </si>
  <si>
    <t>Quarterly</t>
  </si>
  <si>
    <t>1 semester of 3</t>
  </si>
  <si>
    <t>Paid of 2000 with Court Withdrawal 1</t>
  </si>
  <si>
    <t>Semi Annual</t>
  </si>
  <si>
    <t>Semi Annual - Est from 2014 Homeowner Policy Annual $8,387.79  - No Policy at Current Time Quote will be done after inspections</t>
  </si>
  <si>
    <t>Monthy</t>
  </si>
  <si>
    <t>Quarterly 11,316 Fall 2000 Summer</t>
  </si>
  <si>
    <t>Monthly</t>
  </si>
  <si>
    <t>Semi Annual Est from 2014 Homeowner Policy Annual $8,387.79  - No Policy at Current Time Quote will be done after inspections</t>
  </si>
  <si>
    <t>Monthly 6000/Annual/3</t>
  </si>
  <si>
    <t>Monthly 1800/Annual/3</t>
  </si>
  <si>
    <t>Monthly 1200/Annual/3</t>
  </si>
  <si>
    <t>Monthly 3600/Annual/3</t>
  </si>
  <si>
    <t>Monthly 5400/Annual/3</t>
  </si>
  <si>
    <t>WITHDRAWALS COURT</t>
  </si>
  <si>
    <t>Remainder</t>
  </si>
  <si>
    <t>Total Health</t>
  </si>
  <si>
    <t>Total Education</t>
  </si>
  <si>
    <t>Total Maintenance</t>
  </si>
  <si>
    <t>Total Auto</t>
  </si>
  <si>
    <t>Total Support</t>
  </si>
  <si>
    <t>Health Total</t>
  </si>
  <si>
    <t xml:space="preserve">Total Auto </t>
  </si>
  <si>
    <t>Payoff of 1/3 Walt Sahm Mortgage Owed by BFR for Joshua, Joshua &amp; Danial to acquire asset home worth $498,556.00.  Joshua has 1/3 interest in home with brothers.   SEE WALT FORECLOSURE INFO</t>
  </si>
  <si>
    <t>Payoff of 1/3 Walt Sahm Mortgage Owed by BFR for Joshua, Jacob &amp; Danial to acquire asset home worth $498,556.00.  Jacob has 1/3 interest in home with brothers.   SEE WALT FORECLOSURE INFO</t>
  </si>
  <si>
    <t>Payoff of 1/3 Walt Sahm Mortgage Owed by BFR for Joshua, Daniel &amp; Danial to acquire asset home worth $498,556.00.  Daniel has 1/3 interest in home with brothers.   SEE WALT FORECLOSURE INFO</t>
  </si>
  <si>
    <t>JOSHUA EXPENSES A=AUTO E=EDUCATION H=HEALTH M=MAINTENANCE S=SUPPORT</t>
  </si>
  <si>
    <t>JACOB EXPENSES A=AUTO E=EDUCATION H=HEALTH M=MAINTENANCE S=SUPPORT</t>
  </si>
  <si>
    <t>DANIEL EXPENSES A=AUTO E=EDUCATION H=HEALTH M=MAINTENANCE S=SUPPORT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</si>
</sst>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wrapText="1"/>
    </xf>
    <xf numFmtId="4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4" fontId="0" fillId="0" borderId="0" xfId="0" applyNumberFormat="1" applyFill="1" applyAlignment="1">
      <alignment wrapText="1"/>
    </xf>
    <xf numFmtId="0" fontId="0" fillId="0" borderId="0" xfId="0" applyFill="1" applyAlignment="1">
      <alignment horizontal="center" wrapText="1"/>
    </xf>
    <xf numFmtId="4" fontId="0" fillId="0" borderId="0" xfId="0" applyNumberFormat="1" applyFill="1"/>
    <xf numFmtId="49" fontId="0" fillId="0" borderId="0" xfId="0" applyNumberFormat="1" applyFill="1" applyAlignment="1">
      <alignment horizontal="center" wrapText="1"/>
    </xf>
    <xf numFmtId="4" fontId="1" fillId="0" borderId="0" xfId="0" applyNumberFormat="1" applyFont="1" applyFill="1" applyAlignment="1">
      <alignment wrapText="1"/>
    </xf>
    <xf numFmtId="0" fontId="1" fillId="0" borderId="0" xfId="0" applyFont="1" applyFill="1" applyAlignment="1">
      <alignment wrapText="1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center"/>
    </xf>
    <xf numFmtId="4" fontId="0" fillId="0" borderId="0" xfId="0" applyNumberFormat="1" applyFont="1" applyFill="1" applyAlignment="1">
      <alignment wrapText="1"/>
    </xf>
    <xf numFmtId="4" fontId="1" fillId="0" borderId="0" xfId="0" applyNumberFormat="1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F25F8-0591-44B8-88E4-BB7251BE89E4}">
  <sheetPr>
    <pageSetUpPr fitToPage="1"/>
  </sheetPr>
  <dimension ref="A1:K42"/>
  <sheetViews>
    <sheetView tabSelected="1" zoomScaleNormal="100" workbookViewId="0">
      <selection sqref="A1:K42"/>
    </sheetView>
  </sheetViews>
  <sheetFormatPr defaultRowHeight="15" x14ac:dyDescent="0.25"/>
  <cols>
    <col min="1" max="1" width="3" style="5" bestFit="1" customWidth="1"/>
    <col min="2" max="2" width="3" style="5" customWidth="1"/>
    <col min="3" max="3" width="17.7109375" style="5" customWidth="1"/>
    <col min="4" max="4" width="15.140625" style="5" bestFit="1" customWidth="1"/>
    <col min="5" max="5" width="10.85546875" style="8" customWidth="1"/>
    <col min="6" max="6" width="19.5703125" style="8" customWidth="1"/>
    <col min="7" max="8" width="23.140625" style="7" customWidth="1"/>
    <col min="9" max="9" width="11.85546875" style="10" customWidth="1"/>
    <col min="10" max="10" width="45.7109375" style="5" bestFit="1" customWidth="1"/>
    <col min="11" max="11" width="13.140625" style="5" customWidth="1"/>
    <col min="12" max="16384" width="9.140625" style="5"/>
  </cols>
  <sheetData>
    <row r="1" spans="1:11" ht="90" x14ac:dyDescent="0.25">
      <c r="C1" s="12" t="s">
        <v>110</v>
      </c>
    </row>
    <row r="2" spans="1:11" ht="30" x14ac:dyDescent="0.25">
      <c r="A2" s="1" t="s">
        <v>0</v>
      </c>
      <c r="B2" s="1"/>
      <c r="C2" s="1" t="s">
        <v>24</v>
      </c>
      <c r="D2" s="2" t="s">
        <v>1</v>
      </c>
      <c r="E2" s="1" t="s">
        <v>40</v>
      </c>
      <c r="F2" s="1" t="s">
        <v>16</v>
      </c>
      <c r="G2" s="3" t="s">
        <v>43</v>
      </c>
      <c r="H2" s="16" t="s">
        <v>83</v>
      </c>
      <c r="I2" s="4" t="s">
        <v>23</v>
      </c>
      <c r="J2" s="12" t="s">
        <v>17</v>
      </c>
    </row>
    <row r="3" spans="1:11" x14ac:dyDescent="0.25">
      <c r="A3" s="1">
        <v>1</v>
      </c>
      <c r="B3" s="1" t="s">
        <v>26</v>
      </c>
      <c r="C3" s="1"/>
      <c r="D3" s="6" t="s">
        <v>3</v>
      </c>
      <c r="E3" s="8" t="s">
        <v>41</v>
      </c>
      <c r="F3" s="8" t="s">
        <v>19</v>
      </c>
      <c r="G3" s="7">
        <f>25000-10000</f>
        <v>15000</v>
      </c>
      <c r="H3" s="7">
        <f>G3</f>
        <v>15000</v>
      </c>
      <c r="J3" s="5" t="s">
        <v>76</v>
      </c>
      <c r="K3" s="12" t="s">
        <v>103</v>
      </c>
    </row>
    <row r="4" spans="1:11" x14ac:dyDescent="0.25">
      <c r="A4" s="1">
        <v>2</v>
      </c>
      <c r="B4" s="1" t="s">
        <v>28</v>
      </c>
      <c r="C4" s="1"/>
      <c r="D4" s="6" t="s">
        <v>6</v>
      </c>
      <c r="E4" s="8" t="s">
        <v>42</v>
      </c>
      <c r="F4" s="8" t="s">
        <v>18</v>
      </c>
      <c r="G4" s="7">
        <f>1200*12</f>
        <v>14400</v>
      </c>
      <c r="H4" s="7">
        <f>G4/4</f>
        <v>3600</v>
      </c>
      <c r="J4" s="5" t="s">
        <v>84</v>
      </c>
      <c r="K4" s="11">
        <f>SUM(G3)</f>
        <v>15000</v>
      </c>
    </row>
    <row r="5" spans="1:11" ht="30" x14ac:dyDescent="0.25">
      <c r="A5" s="1">
        <v>3</v>
      </c>
      <c r="B5" s="1" t="s">
        <v>28</v>
      </c>
      <c r="C5" s="1"/>
      <c r="D5" s="6" t="s">
        <v>7</v>
      </c>
      <c r="E5" s="8" t="s">
        <v>41</v>
      </c>
      <c r="F5" s="8" t="s">
        <v>18</v>
      </c>
      <c r="G5" s="9">
        <f>5400 + 2000</f>
        <v>7400</v>
      </c>
      <c r="H5" s="7">
        <f>G5/3</f>
        <v>2466.6666666666665</v>
      </c>
      <c r="J5" s="5" t="s">
        <v>85</v>
      </c>
      <c r="K5" s="12" t="s">
        <v>101</v>
      </c>
    </row>
    <row r="6" spans="1:11" x14ac:dyDescent="0.25">
      <c r="A6" s="1">
        <v>4</v>
      </c>
      <c r="B6" s="1" t="s">
        <v>28</v>
      </c>
      <c r="C6" s="1"/>
      <c r="D6" s="6" t="s">
        <v>51</v>
      </c>
      <c r="E6" s="8" t="s">
        <v>42</v>
      </c>
      <c r="F6" s="8" t="s">
        <v>21</v>
      </c>
      <c r="G6" s="7">
        <v>0</v>
      </c>
      <c r="H6" s="7">
        <f>H7</f>
        <v>5359.5</v>
      </c>
      <c r="J6" s="5" t="s">
        <v>86</v>
      </c>
      <c r="K6" s="11">
        <f>SUM(G4:G6)</f>
        <v>21800</v>
      </c>
    </row>
    <row r="7" spans="1:11" x14ac:dyDescent="0.25">
      <c r="A7" s="1">
        <v>5</v>
      </c>
      <c r="B7" s="1" t="s">
        <v>25</v>
      </c>
      <c r="C7" s="1"/>
      <c r="D7" s="6" t="s">
        <v>2</v>
      </c>
      <c r="E7" s="8" t="s">
        <v>42</v>
      </c>
      <c r="F7" s="8" t="s">
        <v>18</v>
      </c>
      <c r="G7" s="9">
        <f>893.25*12</f>
        <v>10719</v>
      </c>
      <c r="H7" s="7">
        <f>G7/2</f>
        <v>5359.5</v>
      </c>
      <c r="J7" s="7" t="s">
        <v>87</v>
      </c>
      <c r="K7" s="12"/>
    </row>
    <row r="8" spans="1:11" x14ac:dyDescent="0.25">
      <c r="A8" s="1">
        <v>6</v>
      </c>
      <c r="B8" s="1" t="s">
        <v>25</v>
      </c>
      <c r="C8" s="1"/>
      <c r="D8" s="6" t="s">
        <v>37</v>
      </c>
      <c r="E8" s="8" t="s">
        <v>42</v>
      </c>
      <c r="F8" s="8" t="s">
        <v>18</v>
      </c>
      <c r="G8" s="9">
        <v>320</v>
      </c>
      <c r="H8" s="7">
        <f>G8/2</f>
        <v>160</v>
      </c>
      <c r="J8" s="5" t="s">
        <v>87</v>
      </c>
      <c r="K8" s="12" t="s">
        <v>100</v>
      </c>
    </row>
    <row r="9" spans="1:11" x14ac:dyDescent="0.25">
      <c r="A9" s="1">
        <v>7</v>
      </c>
      <c r="B9" s="1" t="s">
        <v>25</v>
      </c>
      <c r="C9" s="1"/>
      <c r="D9" s="6" t="s">
        <v>38</v>
      </c>
      <c r="E9" s="8" t="s">
        <v>42</v>
      </c>
      <c r="F9" s="8" t="s">
        <v>18</v>
      </c>
      <c r="G9" s="9">
        <v>300</v>
      </c>
      <c r="H9" s="7">
        <f>G9/2</f>
        <v>150</v>
      </c>
      <c r="J9" s="5" t="s">
        <v>87</v>
      </c>
      <c r="K9" s="11">
        <f>SUM(G7:G9)</f>
        <v>11339</v>
      </c>
    </row>
    <row r="10" spans="1:11" ht="75" x14ac:dyDescent="0.25">
      <c r="A10" s="1">
        <v>8</v>
      </c>
      <c r="B10" s="1" t="s">
        <v>29</v>
      </c>
      <c r="C10" s="1"/>
      <c r="D10" s="6" t="s">
        <v>30</v>
      </c>
      <c r="E10" s="8" t="s">
        <v>41</v>
      </c>
      <c r="F10" s="8" t="s">
        <v>21</v>
      </c>
      <c r="G10" s="9">
        <f>235898.94/3</f>
        <v>78632.98</v>
      </c>
      <c r="H10" s="7">
        <f>G10</f>
        <v>78632.98</v>
      </c>
      <c r="J10" s="5" t="s">
        <v>107</v>
      </c>
      <c r="K10" s="12"/>
    </row>
    <row r="11" spans="1:11" ht="30" x14ac:dyDescent="0.25">
      <c r="A11" s="1">
        <v>9</v>
      </c>
      <c r="B11" s="1" t="s">
        <v>29</v>
      </c>
      <c r="C11" s="1"/>
      <c r="D11" s="6" t="s">
        <v>4</v>
      </c>
      <c r="E11" s="8" t="s">
        <v>42</v>
      </c>
      <c r="F11" s="8" t="s">
        <v>22</v>
      </c>
      <c r="G11" s="9">
        <v>1200</v>
      </c>
      <c r="H11" s="7">
        <f>G11/2</f>
        <v>600</v>
      </c>
      <c r="J11" s="5" t="s">
        <v>87</v>
      </c>
      <c r="K11" s="12"/>
    </row>
    <row r="12" spans="1:11" ht="45" x14ac:dyDescent="0.25">
      <c r="A12" s="1">
        <v>10</v>
      </c>
      <c r="B12" s="1" t="s">
        <v>29</v>
      </c>
      <c r="C12" s="1"/>
      <c r="D12" s="6" t="s">
        <v>5</v>
      </c>
      <c r="E12" s="8" t="s">
        <v>42</v>
      </c>
      <c r="F12" s="8" t="s">
        <v>18</v>
      </c>
      <c r="G12" s="9">
        <f>8387.79/3</f>
        <v>2795.9300000000003</v>
      </c>
      <c r="H12" s="7">
        <f>G12/2</f>
        <v>1397.9650000000001</v>
      </c>
      <c r="J12" s="5" t="s">
        <v>88</v>
      </c>
      <c r="K12" s="12"/>
    </row>
    <row r="13" spans="1:11" x14ac:dyDescent="0.25">
      <c r="A13" s="1">
        <v>11</v>
      </c>
      <c r="B13" s="1" t="s">
        <v>29</v>
      </c>
      <c r="C13" s="1"/>
      <c r="D13" s="13" t="s">
        <v>31</v>
      </c>
      <c r="E13" s="14" t="s">
        <v>41</v>
      </c>
      <c r="F13" s="8" t="s">
        <v>21</v>
      </c>
      <c r="G13" s="9">
        <f>7816.46/3</f>
        <v>2605.4866666666667</v>
      </c>
      <c r="H13" s="7">
        <f>G13</f>
        <v>2605.4866666666667</v>
      </c>
      <c r="J13" s="7" t="s">
        <v>59</v>
      </c>
      <c r="K13" s="12"/>
    </row>
    <row r="14" spans="1:11" x14ac:dyDescent="0.25">
      <c r="A14" s="1">
        <v>12</v>
      </c>
      <c r="B14" s="1" t="s">
        <v>29</v>
      </c>
      <c r="C14" s="1"/>
      <c r="D14" s="13" t="s">
        <v>32</v>
      </c>
      <c r="E14" s="14" t="s">
        <v>41</v>
      </c>
      <c r="F14" s="8" t="s">
        <v>21</v>
      </c>
      <c r="G14" s="9">
        <f>7676.75/3</f>
        <v>2558.9166666666665</v>
      </c>
      <c r="H14" s="7">
        <f t="shared" ref="H14:H20" si="0">G14</f>
        <v>2558.9166666666665</v>
      </c>
      <c r="J14" s="7" t="s">
        <v>60</v>
      </c>
      <c r="K14" s="12"/>
    </row>
    <row r="15" spans="1:11" x14ac:dyDescent="0.25">
      <c r="A15" s="1">
        <v>13</v>
      </c>
      <c r="B15" s="1" t="s">
        <v>29</v>
      </c>
      <c r="C15" s="1"/>
      <c r="D15" s="13" t="s">
        <v>33</v>
      </c>
      <c r="E15" s="14" t="s">
        <v>41</v>
      </c>
      <c r="F15" s="8" t="s">
        <v>21</v>
      </c>
      <c r="G15" s="7">
        <f>2115.07/3</f>
        <v>705.02333333333343</v>
      </c>
      <c r="H15" s="7">
        <f t="shared" si="0"/>
        <v>705.02333333333343</v>
      </c>
      <c r="J15" s="7" t="s">
        <v>61</v>
      </c>
      <c r="K15" s="12"/>
    </row>
    <row r="16" spans="1:11" x14ac:dyDescent="0.25">
      <c r="A16" s="1">
        <v>14</v>
      </c>
      <c r="B16" s="1" t="s">
        <v>29</v>
      </c>
      <c r="C16" s="1"/>
      <c r="D16" s="13" t="s">
        <v>34</v>
      </c>
      <c r="E16" s="14" t="s">
        <v>41</v>
      </c>
      <c r="F16" s="8" t="s">
        <v>21</v>
      </c>
      <c r="G16" s="9">
        <f>6924.92/3</f>
        <v>2308.3066666666668</v>
      </c>
      <c r="H16" s="7">
        <f t="shared" si="0"/>
        <v>2308.3066666666668</v>
      </c>
      <c r="J16" s="7" t="s">
        <v>62</v>
      </c>
      <c r="K16" s="12"/>
    </row>
    <row r="17" spans="1:11" x14ac:dyDescent="0.25">
      <c r="A17" s="1">
        <v>15</v>
      </c>
      <c r="B17" s="1" t="s">
        <v>29</v>
      </c>
      <c r="C17" s="1"/>
      <c r="D17" s="13" t="s">
        <v>35</v>
      </c>
      <c r="E17" s="14" t="s">
        <v>41</v>
      </c>
      <c r="F17" s="8" t="s">
        <v>21</v>
      </c>
      <c r="G17" s="9">
        <f>6332.7/3</f>
        <v>2110.9</v>
      </c>
      <c r="H17" s="7">
        <f t="shared" si="0"/>
        <v>2110.9</v>
      </c>
      <c r="J17" s="7" t="s">
        <v>63</v>
      </c>
      <c r="K17" s="12"/>
    </row>
    <row r="18" spans="1:11" x14ac:dyDescent="0.25">
      <c r="A18" s="1">
        <v>16</v>
      </c>
      <c r="B18" s="1" t="s">
        <v>29</v>
      </c>
      <c r="C18" s="1"/>
      <c r="D18" s="13" t="s">
        <v>36</v>
      </c>
      <c r="E18" s="14" t="s">
        <v>41</v>
      </c>
      <c r="F18" s="8" t="s">
        <v>21</v>
      </c>
      <c r="G18" s="9">
        <f>6037.39/3</f>
        <v>2012.4633333333334</v>
      </c>
      <c r="H18" s="7">
        <f t="shared" si="0"/>
        <v>2012.4633333333334</v>
      </c>
      <c r="J18" s="7" t="s">
        <v>64</v>
      </c>
      <c r="K18" s="12"/>
    </row>
    <row r="19" spans="1:11" x14ac:dyDescent="0.25">
      <c r="A19" s="1">
        <v>17</v>
      </c>
      <c r="B19" s="1" t="s">
        <v>29</v>
      </c>
      <c r="C19" s="1"/>
      <c r="D19" s="6" t="s">
        <v>10</v>
      </c>
      <c r="E19" s="8" t="s">
        <v>42</v>
      </c>
      <c r="F19" s="8" t="s">
        <v>18</v>
      </c>
      <c r="G19" s="7">
        <v>1500</v>
      </c>
      <c r="H19" s="7">
        <f t="shared" si="0"/>
        <v>1500</v>
      </c>
      <c r="K19" s="12"/>
    </row>
    <row r="20" spans="1:11" x14ac:dyDescent="0.25">
      <c r="A20" s="1">
        <v>18</v>
      </c>
      <c r="B20" s="1" t="s">
        <v>29</v>
      </c>
      <c r="C20" s="1"/>
      <c r="D20" s="6" t="s">
        <v>11</v>
      </c>
      <c r="E20" s="8" t="s">
        <v>42</v>
      </c>
      <c r="F20" s="8" t="s">
        <v>18</v>
      </c>
      <c r="G20" s="7">
        <v>1000</v>
      </c>
      <c r="H20" s="7">
        <f t="shared" si="0"/>
        <v>1000</v>
      </c>
      <c r="K20" s="12"/>
    </row>
    <row r="21" spans="1:11" x14ac:dyDescent="0.25">
      <c r="A21" s="1">
        <v>19</v>
      </c>
      <c r="B21" s="1" t="s">
        <v>29</v>
      </c>
      <c r="C21" s="1"/>
      <c r="D21" s="6" t="s">
        <v>12</v>
      </c>
      <c r="E21" s="8" t="s">
        <v>42</v>
      </c>
      <c r="F21" s="8" t="s">
        <v>18</v>
      </c>
      <c r="G21" s="9">
        <f>6000/3</f>
        <v>2000</v>
      </c>
      <c r="H21" s="7">
        <f t="shared" ref="H21:H27" si="1">G21/12</f>
        <v>166.66666666666666</v>
      </c>
      <c r="J21" s="5" t="s">
        <v>89</v>
      </c>
      <c r="K21" s="12"/>
    </row>
    <row r="22" spans="1:11" x14ac:dyDescent="0.25">
      <c r="A22" s="1">
        <v>20</v>
      </c>
      <c r="B22" s="1" t="s">
        <v>29</v>
      </c>
      <c r="C22" s="1"/>
      <c r="D22" s="6" t="s">
        <v>13</v>
      </c>
      <c r="E22" s="8" t="s">
        <v>42</v>
      </c>
      <c r="F22" s="8" t="s">
        <v>18</v>
      </c>
      <c r="G22" s="9">
        <f>1800/3</f>
        <v>600</v>
      </c>
      <c r="H22" s="7">
        <f t="shared" si="1"/>
        <v>50</v>
      </c>
      <c r="J22" s="5" t="s">
        <v>89</v>
      </c>
      <c r="K22" s="12"/>
    </row>
    <row r="23" spans="1:11" ht="30" x14ac:dyDescent="0.25">
      <c r="A23" s="1">
        <v>21</v>
      </c>
      <c r="B23" s="1" t="s">
        <v>29</v>
      </c>
      <c r="C23" s="1"/>
      <c r="D23" s="6" t="s">
        <v>14</v>
      </c>
      <c r="E23" s="8" t="s">
        <v>42</v>
      </c>
      <c r="F23" s="8" t="s">
        <v>18</v>
      </c>
      <c r="G23" s="9">
        <v>400</v>
      </c>
      <c r="H23" s="7">
        <f t="shared" si="1"/>
        <v>33.333333333333336</v>
      </c>
      <c r="J23" s="5" t="s">
        <v>89</v>
      </c>
      <c r="K23" s="12" t="s">
        <v>102</v>
      </c>
    </row>
    <row r="24" spans="1:11" x14ac:dyDescent="0.25">
      <c r="A24" s="1">
        <v>22</v>
      </c>
      <c r="B24" s="1" t="s">
        <v>27</v>
      </c>
      <c r="C24" s="1"/>
      <c r="D24" s="6" t="s">
        <v>8</v>
      </c>
      <c r="E24" s="8" t="s">
        <v>42</v>
      </c>
      <c r="F24" s="8" t="s">
        <v>18</v>
      </c>
      <c r="G24" s="7">
        <v>2400</v>
      </c>
      <c r="H24" s="7">
        <f t="shared" si="1"/>
        <v>200</v>
      </c>
      <c r="J24" s="5" t="s">
        <v>89</v>
      </c>
      <c r="K24" s="11">
        <f>SUM(G10:G23)</f>
        <v>100430.00666666667</v>
      </c>
    </row>
    <row r="25" spans="1:11" x14ac:dyDescent="0.25">
      <c r="A25" s="1">
        <v>23</v>
      </c>
      <c r="B25" s="1" t="s">
        <v>27</v>
      </c>
      <c r="C25" s="1"/>
      <c r="D25" s="6" t="s">
        <v>9</v>
      </c>
      <c r="E25" s="8" t="s">
        <v>42</v>
      </c>
      <c r="F25" s="8" t="s">
        <v>18</v>
      </c>
      <c r="G25" s="7">
        <v>5200</v>
      </c>
      <c r="H25" s="7">
        <f t="shared" si="1"/>
        <v>433.33333333333331</v>
      </c>
      <c r="J25" s="5" t="s">
        <v>89</v>
      </c>
      <c r="K25" s="12"/>
    </row>
    <row r="26" spans="1:11" x14ac:dyDescent="0.25">
      <c r="A26" s="1">
        <v>24</v>
      </c>
      <c r="B26" s="1" t="s">
        <v>27</v>
      </c>
      <c r="C26" s="1"/>
      <c r="D26" s="6" t="s">
        <v>15</v>
      </c>
      <c r="E26" s="8" t="s">
        <v>42</v>
      </c>
      <c r="F26" s="8" t="s">
        <v>18</v>
      </c>
      <c r="G26" s="9">
        <v>1200</v>
      </c>
      <c r="H26" s="7">
        <f t="shared" si="1"/>
        <v>100</v>
      </c>
      <c r="J26" s="5" t="s">
        <v>89</v>
      </c>
      <c r="K26" s="12" t="s">
        <v>104</v>
      </c>
    </row>
    <row r="27" spans="1:11" x14ac:dyDescent="0.25">
      <c r="A27" s="1">
        <v>25</v>
      </c>
      <c r="B27" s="1" t="s">
        <v>27</v>
      </c>
      <c r="C27" s="1"/>
      <c r="D27" s="6" t="s">
        <v>20</v>
      </c>
      <c r="E27" s="8" t="s">
        <v>42</v>
      </c>
      <c r="F27" s="8" t="s">
        <v>18</v>
      </c>
      <c r="G27" s="9">
        <f>5400/3</f>
        <v>1800</v>
      </c>
      <c r="H27" s="7">
        <f t="shared" si="1"/>
        <v>150</v>
      </c>
      <c r="J27" s="5" t="s">
        <v>89</v>
      </c>
      <c r="K27" s="11">
        <f>SUM(G24:G27)</f>
        <v>10600</v>
      </c>
    </row>
    <row r="28" spans="1:11" x14ac:dyDescent="0.25">
      <c r="A28" s="1"/>
      <c r="B28" s="1"/>
      <c r="C28" s="1"/>
    </row>
    <row r="29" spans="1:11" ht="30" x14ac:dyDescent="0.25">
      <c r="A29" s="1"/>
      <c r="B29" s="1"/>
      <c r="C29" s="1"/>
      <c r="D29" s="2" t="s">
        <v>67</v>
      </c>
      <c r="G29" s="11">
        <v>146751.12</v>
      </c>
      <c r="H29" s="11">
        <f>G29</f>
        <v>146751.12</v>
      </c>
      <c r="I29" s="4"/>
      <c r="J29" s="5" t="s">
        <v>74</v>
      </c>
    </row>
    <row r="30" spans="1:11" ht="30" x14ac:dyDescent="0.25">
      <c r="A30" s="1"/>
      <c r="B30" s="1"/>
      <c r="C30" s="1"/>
      <c r="D30" s="2" t="s">
        <v>66</v>
      </c>
      <c r="E30" s="1"/>
      <c r="F30" s="1"/>
      <c r="G30" s="11">
        <f>SUM(G3:G28)</f>
        <v>159169.00666666668</v>
      </c>
      <c r="H30" s="11">
        <f>SUM(H3:H28)</f>
        <v>128661.04166666666</v>
      </c>
      <c r="I30" s="4"/>
    </row>
    <row r="31" spans="1:11" ht="45" x14ac:dyDescent="0.25">
      <c r="A31" s="1"/>
      <c r="B31" s="1"/>
      <c r="C31" s="1"/>
      <c r="D31" s="2" t="s">
        <v>75</v>
      </c>
      <c r="E31" s="1"/>
      <c r="F31" s="1"/>
      <c r="G31" s="11">
        <v>15000</v>
      </c>
      <c r="H31" s="11">
        <f>G31</f>
        <v>15000</v>
      </c>
      <c r="I31" s="4"/>
    </row>
    <row r="32" spans="1:11" ht="45" x14ac:dyDescent="0.25">
      <c r="B32" s="1"/>
      <c r="C32" s="1"/>
      <c r="D32" s="2" t="s">
        <v>68</v>
      </c>
      <c r="E32" s="8" t="s">
        <v>41</v>
      </c>
      <c r="F32" s="8" t="s">
        <v>19</v>
      </c>
      <c r="G32" s="11">
        <f>G29-G30</f>
        <v>-12417.886666666687</v>
      </c>
      <c r="H32" s="11">
        <f>H29-H30</f>
        <v>18090.078333333338</v>
      </c>
      <c r="I32" s="4"/>
      <c r="J32" s="5" t="s">
        <v>65</v>
      </c>
    </row>
    <row r="35" spans="1:11" x14ac:dyDescent="0.25">
      <c r="A35" s="1"/>
      <c r="B35" s="1"/>
      <c r="C35" s="2" t="s">
        <v>69</v>
      </c>
    </row>
    <row r="37" spans="1:11" ht="30" x14ac:dyDescent="0.25">
      <c r="A37" s="1"/>
      <c r="B37" s="1"/>
      <c r="D37" s="2" t="s">
        <v>70</v>
      </c>
      <c r="E37" s="8" t="s">
        <v>41</v>
      </c>
      <c r="G37" s="7">
        <f>498556/3</f>
        <v>166185.33333333334</v>
      </c>
      <c r="H37" s="7">
        <f>498556/3</f>
        <v>166185.33333333334</v>
      </c>
      <c r="J37" s="5" t="s">
        <v>77</v>
      </c>
    </row>
    <row r="38" spans="1:11" x14ac:dyDescent="0.25">
      <c r="A38" s="1"/>
      <c r="B38" s="1"/>
      <c r="D38" s="2" t="s">
        <v>71</v>
      </c>
      <c r="E38" s="8" t="s">
        <v>41</v>
      </c>
      <c r="G38" s="7">
        <v>15000</v>
      </c>
      <c r="H38" s="7">
        <v>15000</v>
      </c>
      <c r="K38" s="7">
        <f>SUM(G37:G38)</f>
        <v>181185.33333333334</v>
      </c>
    </row>
    <row r="39" spans="1:11" x14ac:dyDescent="0.25">
      <c r="A39" s="1"/>
      <c r="B39" s="1"/>
      <c r="D39" s="2" t="s">
        <v>99</v>
      </c>
      <c r="E39" s="8" t="s">
        <v>41</v>
      </c>
      <c r="G39" s="15">
        <f>G32</f>
        <v>-12417.886666666687</v>
      </c>
      <c r="H39" s="15">
        <f>H32</f>
        <v>18090.078333333338</v>
      </c>
    </row>
    <row r="40" spans="1:11" ht="30" x14ac:dyDescent="0.25">
      <c r="A40" s="1"/>
      <c r="B40" s="1"/>
      <c r="C40" s="1"/>
      <c r="D40" s="6"/>
      <c r="F40" s="1" t="str">
        <f>Jacob!F40</f>
        <v>Total Assets Purchased</v>
      </c>
      <c r="G40" s="11">
        <f>SUM(G35:G39)</f>
        <v>168767.44666666666</v>
      </c>
      <c r="H40" s="11">
        <f>SUM(H35:H39)</f>
        <v>199275.41166666668</v>
      </c>
    </row>
    <row r="41" spans="1:11" x14ac:dyDescent="0.25">
      <c r="A41" s="1"/>
      <c r="B41" s="1"/>
      <c r="C41" s="1"/>
      <c r="D41" s="6"/>
      <c r="F41" s="1" t="str">
        <f>Jacob!F41</f>
        <v>Total Costs</v>
      </c>
      <c r="G41" s="11">
        <f>SUM(G30:G32)</f>
        <v>161751.12</v>
      </c>
      <c r="H41" s="11">
        <f>SUM(H30:H32)</f>
        <v>161751.12</v>
      </c>
    </row>
    <row r="42" spans="1:11" ht="30" x14ac:dyDescent="0.25">
      <c r="A42" s="1"/>
      <c r="B42" s="1"/>
      <c r="C42" s="1"/>
      <c r="D42" s="6"/>
      <c r="F42" s="1" t="str">
        <f>Jacob!F42</f>
        <v>Profit after Expenses</v>
      </c>
      <c r="G42" s="11">
        <f>G40-G41</f>
        <v>7016.3266666666605</v>
      </c>
      <c r="H42" s="11">
        <f>H40-H41</f>
        <v>37524.291666666686</v>
      </c>
    </row>
  </sheetData>
  <sortState xmlns:xlrd2="http://schemas.microsoft.com/office/spreadsheetml/2017/richdata2" ref="A3:J41">
    <sortCondition ref="B3:B41"/>
  </sortState>
  <pageMargins left="0.25" right="0.25" top="0.75" bottom="0.75" header="0.3" footer="0.3"/>
  <pageSetup scale="52" orientation="landscape" r:id="rId1"/>
  <headerFooter>
    <oddHeader>&amp;CJOSHUA BERNSTEIN EXPENSES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C72AC-D842-4ECA-9FE5-DDFDF4417C1F}">
  <sheetPr>
    <pageSetUpPr fitToPage="1"/>
  </sheetPr>
  <dimension ref="A1:K42"/>
  <sheetViews>
    <sheetView tabSelected="1" zoomScaleNormal="100" workbookViewId="0">
      <selection sqref="A1:K42"/>
    </sheetView>
  </sheetViews>
  <sheetFormatPr defaultRowHeight="15" x14ac:dyDescent="0.25"/>
  <cols>
    <col min="1" max="1" width="3" style="5" bestFit="1" customWidth="1"/>
    <col min="2" max="2" width="3" style="5" customWidth="1"/>
    <col min="3" max="3" width="18.42578125" style="5" customWidth="1"/>
    <col min="4" max="4" width="15.140625" style="5" bestFit="1" customWidth="1"/>
    <col min="5" max="5" width="10.85546875" style="8" customWidth="1"/>
    <col min="6" max="6" width="19.5703125" style="8" customWidth="1"/>
    <col min="7" max="8" width="23.140625" style="7" customWidth="1"/>
    <col min="9" max="9" width="11.85546875" style="10" customWidth="1"/>
    <col min="10" max="10" width="36.5703125" style="5" customWidth="1"/>
    <col min="11" max="11" width="12.5703125" style="5" customWidth="1"/>
    <col min="12" max="16384" width="9.140625" style="5"/>
  </cols>
  <sheetData>
    <row r="1" spans="1:11" ht="90" x14ac:dyDescent="0.25">
      <c r="C1" s="12" t="s">
        <v>111</v>
      </c>
    </row>
    <row r="2" spans="1:11" ht="30" x14ac:dyDescent="0.25">
      <c r="A2" s="1" t="s">
        <v>0</v>
      </c>
      <c r="B2" s="1"/>
      <c r="C2" s="1" t="s">
        <v>24</v>
      </c>
      <c r="D2" s="2" t="s">
        <v>1</v>
      </c>
      <c r="E2" s="1" t="s">
        <v>40</v>
      </c>
      <c r="F2" s="1" t="s">
        <v>16</v>
      </c>
      <c r="G2" s="3" t="s">
        <v>43</v>
      </c>
      <c r="H2" s="16" t="s">
        <v>83</v>
      </c>
      <c r="I2" s="4" t="s">
        <v>23</v>
      </c>
      <c r="J2" s="12" t="s">
        <v>17</v>
      </c>
    </row>
    <row r="3" spans="1:11" ht="14.25" customHeight="1" x14ac:dyDescent="0.25">
      <c r="A3" s="1">
        <v>1</v>
      </c>
      <c r="B3" s="1" t="s">
        <v>26</v>
      </c>
      <c r="C3" s="1"/>
      <c r="D3" s="6" t="s">
        <v>3</v>
      </c>
      <c r="E3" s="8" t="s">
        <v>41</v>
      </c>
      <c r="F3" s="8" t="s">
        <v>19</v>
      </c>
      <c r="G3" s="7">
        <v>25000</v>
      </c>
      <c r="H3" s="7">
        <f>G3</f>
        <v>25000</v>
      </c>
    </row>
    <row r="4" spans="1:11" x14ac:dyDescent="0.25">
      <c r="A4" s="1">
        <v>2</v>
      </c>
      <c r="B4" s="1" t="s">
        <v>28</v>
      </c>
      <c r="C4" s="1"/>
      <c r="D4" s="6" t="s">
        <v>6</v>
      </c>
      <c r="E4" s="8" t="s">
        <v>42</v>
      </c>
      <c r="F4" s="8" t="s">
        <v>18</v>
      </c>
      <c r="G4" s="7">
        <f>719*12</f>
        <v>8628</v>
      </c>
      <c r="H4" s="7">
        <f>G4/4</f>
        <v>2157</v>
      </c>
      <c r="J4" s="5" t="s">
        <v>84</v>
      </c>
    </row>
    <row r="5" spans="1:11" ht="30" x14ac:dyDescent="0.25">
      <c r="A5" s="1">
        <v>3</v>
      </c>
      <c r="B5" s="1" t="s">
        <v>28</v>
      </c>
      <c r="C5" s="1"/>
      <c r="D5" s="6" t="s">
        <v>7</v>
      </c>
      <c r="E5" s="8" t="s">
        <v>41</v>
      </c>
      <c r="F5" s="8" t="s">
        <v>18</v>
      </c>
      <c r="G5" s="9">
        <f>4022+1000+1634+4660+2000</f>
        <v>13316</v>
      </c>
      <c r="H5" s="9">
        <f>G5/3</f>
        <v>4438.666666666667</v>
      </c>
      <c r="J5" s="5" t="s">
        <v>90</v>
      </c>
      <c r="K5" s="12" t="s">
        <v>101</v>
      </c>
    </row>
    <row r="6" spans="1:11" x14ac:dyDescent="0.25">
      <c r="A6" s="1">
        <v>4</v>
      </c>
      <c r="B6" s="1" t="s">
        <v>28</v>
      </c>
      <c r="C6" s="1"/>
      <c r="D6" s="6" t="s">
        <v>51</v>
      </c>
      <c r="E6" s="8" t="s">
        <v>42</v>
      </c>
      <c r="F6" s="8" t="s">
        <v>21</v>
      </c>
      <c r="G6" s="7">
        <v>295.14999999999998</v>
      </c>
      <c r="H6" s="7">
        <f>G6</f>
        <v>295.14999999999998</v>
      </c>
      <c r="K6" s="11">
        <f>SUM(G4:G6)</f>
        <v>22239.15</v>
      </c>
    </row>
    <row r="7" spans="1:11" x14ac:dyDescent="0.25">
      <c r="A7" s="1">
        <v>5</v>
      </c>
      <c r="B7" s="1" t="s">
        <v>25</v>
      </c>
      <c r="C7" s="1"/>
      <c r="D7" s="6" t="s">
        <v>2</v>
      </c>
      <c r="E7" s="8" t="s">
        <v>42</v>
      </c>
      <c r="F7" s="8" t="s">
        <v>18</v>
      </c>
      <c r="G7" s="9">
        <f>893.25*12</f>
        <v>10719</v>
      </c>
      <c r="H7" s="9">
        <f>G7/2</f>
        <v>5359.5</v>
      </c>
      <c r="J7" s="7" t="s">
        <v>87</v>
      </c>
    </row>
    <row r="8" spans="1:11" x14ac:dyDescent="0.25">
      <c r="A8" s="1">
        <v>6</v>
      </c>
      <c r="B8" s="1" t="s">
        <v>25</v>
      </c>
      <c r="C8" s="1"/>
      <c r="D8" s="6" t="s">
        <v>37</v>
      </c>
      <c r="E8" s="8" t="s">
        <v>42</v>
      </c>
      <c r="F8" s="8" t="s">
        <v>18</v>
      </c>
      <c r="G8" s="9">
        <v>320</v>
      </c>
      <c r="H8" s="9">
        <f>G8/2</f>
        <v>160</v>
      </c>
      <c r="J8" s="7" t="s">
        <v>87</v>
      </c>
      <c r="K8" s="12" t="s">
        <v>105</v>
      </c>
    </row>
    <row r="9" spans="1:11" x14ac:dyDescent="0.25">
      <c r="A9" s="1">
        <v>7</v>
      </c>
      <c r="B9" s="1" t="s">
        <v>25</v>
      </c>
      <c r="C9" s="1"/>
      <c r="D9" s="6" t="s">
        <v>38</v>
      </c>
      <c r="E9" s="8" t="s">
        <v>42</v>
      </c>
      <c r="F9" s="8" t="s">
        <v>18</v>
      </c>
      <c r="G9" s="9">
        <v>300</v>
      </c>
      <c r="H9" s="9">
        <f>G9/2</f>
        <v>150</v>
      </c>
      <c r="J9" s="7" t="s">
        <v>87</v>
      </c>
      <c r="K9" s="11">
        <f>SUM(G7:G9)</f>
        <v>11339</v>
      </c>
    </row>
    <row r="10" spans="1:11" ht="90" x14ac:dyDescent="0.25">
      <c r="A10" s="1">
        <v>8</v>
      </c>
      <c r="B10" s="1" t="s">
        <v>29</v>
      </c>
      <c r="C10" s="1"/>
      <c r="D10" s="6" t="s">
        <v>30</v>
      </c>
      <c r="E10" s="8" t="s">
        <v>41</v>
      </c>
      <c r="F10" s="8" t="s">
        <v>21</v>
      </c>
      <c r="G10" s="9">
        <f>235898.94/3</f>
        <v>78632.98</v>
      </c>
      <c r="H10" s="9">
        <f>G10</f>
        <v>78632.98</v>
      </c>
      <c r="J10" s="5" t="s">
        <v>108</v>
      </c>
    </row>
    <row r="11" spans="1:11" ht="30" x14ac:dyDescent="0.25">
      <c r="A11" s="1">
        <v>9</v>
      </c>
      <c r="B11" s="1" t="s">
        <v>29</v>
      </c>
      <c r="C11" s="1"/>
      <c r="D11" s="6" t="s">
        <v>4</v>
      </c>
      <c r="E11" s="8" t="s">
        <v>42</v>
      </c>
      <c r="F11" s="8" t="s">
        <v>22</v>
      </c>
      <c r="G11" s="9">
        <v>1200</v>
      </c>
      <c r="H11" s="9">
        <f>G11/2</f>
        <v>600</v>
      </c>
      <c r="J11" s="5" t="s">
        <v>87</v>
      </c>
    </row>
    <row r="12" spans="1:11" ht="60" x14ac:dyDescent="0.25">
      <c r="A12" s="1">
        <v>10</v>
      </c>
      <c r="B12" s="1" t="s">
        <v>29</v>
      </c>
      <c r="C12" s="1"/>
      <c r="D12" s="6" t="s">
        <v>5</v>
      </c>
      <c r="E12" s="8" t="s">
        <v>42</v>
      </c>
      <c r="F12" s="8" t="s">
        <v>18</v>
      </c>
      <c r="G12" s="9">
        <f>8387.79/3</f>
        <v>2795.9300000000003</v>
      </c>
      <c r="H12" s="9">
        <f>G12/2</f>
        <v>1397.9650000000001</v>
      </c>
      <c r="J12" s="5" t="s">
        <v>44</v>
      </c>
    </row>
    <row r="13" spans="1:11" x14ac:dyDescent="0.25">
      <c r="A13" s="1">
        <v>11</v>
      </c>
      <c r="B13" s="1" t="s">
        <v>29</v>
      </c>
      <c r="C13" s="1"/>
      <c r="D13" s="13" t="s">
        <v>31</v>
      </c>
      <c r="E13" s="14" t="s">
        <v>41</v>
      </c>
      <c r="F13" s="8" t="s">
        <v>21</v>
      </c>
      <c r="G13" s="9">
        <f>7816.46/3</f>
        <v>2605.4866666666667</v>
      </c>
      <c r="H13" s="9">
        <f>G13</f>
        <v>2605.4866666666667</v>
      </c>
      <c r="J13" s="7" t="s">
        <v>45</v>
      </c>
    </row>
    <row r="14" spans="1:11" x14ac:dyDescent="0.25">
      <c r="A14" s="1">
        <v>12</v>
      </c>
      <c r="B14" s="1" t="s">
        <v>29</v>
      </c>
      <c r="C14" s="1"/>
      <c r="D14" s="13" t="s">
        <v>32</v>
      </c>
      <c r="E14" s="14" t="s">
        <v>41</v>
      </c>
      <c r="F14" s="8" t="s">
        <v>21</v>
      </c>
      <c r="G14" s="9">
        <f>7676.75/3</f>
        <v>2558.9166666666665</v>
      </c>
      <c r="H14" s="9">
        <f t="shared" ref="H14:H18" si="0">G14</f>
        <v>2558.9166666666665</v>
      </c>
      <c r="J14" s="7" t="s">
        <v>46</v>
      </c>
    </row>
    <row r="15" spans="1:11" x14ac:dyDescent="0.25">
      <c r="A15" s="1">
        <v>13</v>
      </c>
      <c r="B15" s="1" t="s">
        <v>29</v>
      </c>
      <c r="C15" s="1"/>
      <c r="D15" s="13" t="s">
        <v>33</v>
      </c>
      <c r="E15" s="14" t="s">
        <v>41</v>
      </c>
      <c r="F15" s="8" t="s">
        <v>21</v>
      </c>
      <c r="G15" s="7">
        <f>2115.07/3</f>
        <v>705.02333333333343</v>
      </c>
      <c r="H15" s="9">
        <f t="shared" si="0"/>
        <v>705.02333333333343</v>
      </c>
      <c r="J15" s="7" t="s">
        <v>47</v>
      </c>
    </row>
    <row r="16" spans="1:11" x14ac:dyDescent="0.25">
      <c r="A16" s="1">
        <v>14</v>
      </c>
      <c r="B16" s="1" t="s">
        <v>29</v>
      </c>
      <c r="C16" s="1"/>
      <c r="D16" s="13" t="s">
        <v>34</v>
      </c>
      <c r="E16" s="14" t="s">
        <v>41</v>
      </c>
      <c r="F16" s="8" t="s">
        <v>21</v>
      </c>
      <c r="G16" s="9">
        <f>6924.92/3</f>
        <v>2308.3066666666668</v>
      </c>
      <c r="H16" s="9">
        <f t="shared" si="0"/>
        <v>2308.3066666666668</v>
      </c>
      <c r="J16" s="7" t="s">
        <v>48</v>
      </c>
    </row>
    <row r="17" spans="1:11" x14ac:dyDescent="0.25">
      <c r="A17" s="1">
        <v>15</v>
      </c>
      <c r="B17" s="1" t="s">
        <v>29</v>
      </c>
      <c r="C17" s="1"/>
      <c r="D17" s="13" t="s">
        <v>35</v>
      </c>
      <c r="E17" s="14" t="s">
        <v>41</v>
      </c>
      <c r="F17" s="8" t="s">
        <v>21</v>
      </c>
      <c r="G17" s="9">
        <f>6332.7/3</f>
        <v>2110.9</v>
      </c>
      <c r="H17" s="9">
        <f t="shared" si="0"/>
        <v>2110.9</v>
      </c>
      <c r="J17" s="7" t="s">
        <v>49</v>
      </c>
    </row>
    <row r="18" spans="1:11" x14ac:dyDescent="0.25">
      <c r="A18" s="1">
        <v>16</v>
      </c>
      <c r="B18" s="1" t="s">
        <v>29</v>
      </c>
      <c r="C18" s="1"/>
      <c r="D18" s="13" t="s">
        <v>36</v>
      </c>
      <c r="E18" s="14" t="s">
        <v>41</v>
      </c>
      <c r="F18" s="8" t="s">
        <v>21</v>
      </c>
      <c r="G18" s="9">
        <f>6037.39/3</f>
        <v>2012.4633333333334</v>
      </c>
      <c r="H18" s="9">
        <f t="shared" si="0"/>
        <v>2012.4633333333334</v>
      </c>
      <c r="J18" s="7" t="s">
        <v>50</v>
      </c>
    </row>
    <row r="19" spans="1:11" x14ac:dyDescent="0.25">
      <c r="A19" s="1">
        <v>17</v>
      </c>
      <c r="B19" s="1" t="s">
        <v>29</v>
      </c>
      <c r="C19" s="1"/>
      <c r="D19" s="6" t="s">
        <v>10</v>
      </c>
      <c r="E19" s="8" t="s">
        <v>42</v>
      </c>
      <c r="F19" s="8" t="s">
        <v>18</v>
      </c>
      <c r="G19" s="7">
        <v>1500</v>
      </c>
      <c r="H19" s="9">
        <f>G19</f>
        <v>1500</v>
      </c>
    </row>
    <row r="20" spans="1:11" x14ac:dyDescent="0.25">
      <c r="A20" s="1">
        <v>18</v>
      </c>
      <c r="B20" s="1" t="s">
        <v>29</v>
      </c>
      <c r="C20" s="1"/>
      <c r="D20" s="6" t="s">
        <v>11</v>
      </c>
      <c r="E20" s="8" t="s">
        <v>42</v>
      </c>
      <c r="F20" s="8" t="s">
        <v>18</v>
      </c>
      <c r="G20" s="7">
        <v>1000</v>
      </c>
      <c r="H20" s="9">
        <f>G20</f>
        <v>1000</v>
      </c>
    </row>
    <row r="21" spans="1:11" x14ac:dyDescent="0.25">
      <c r="A21" s="1">
        <v>19</v>
      </c>
      <c r="B21" s="1" t="s">
        <v>29</v>
      </c>
      <c r="C21" s="1"/>
      <c r="D21" s="6" t="s">
        <v>12</v>
      </c>
      <c r="E21" s="8" t="s">
        <v>42</v>
      </c>
      <c r="F21" s="8" t="s">
        <v>18</v>
      </c>
      <c r="G21" s="9">
        <f>6000/3</f>
        <v>2000</v>
      </c>
      <c r="H21" s="9">
        <f>G21/12</f>
        <v>166.66666666666666</v>
      </c>
      <c r="J21" s="5" t="s">
        <v>91</v>
      </c>
    </row>
    <row r="22" spans="1:11" ht="45" x14ac:dyDescent="0.25">
      <c r="A22" s="1">
        <v>20</v>
      </c>
      <c r="B22" s="1" t="s">
        <v>29</v>
      </c>
      <c r="C22" s="1"/>
      <c r="D22" s="6" t="s">
        <v>13</v>
      </c>
      <c r="E22" s="8" t="s">
        <v>42</v>
      </c>
      <c r="F22" s="8" t="s">
        <v>18</v>
      </c>
      <c r="G22" s="9">
        <f>1800/3</f>
        <v>600</v>
      </c>
      <c r="H22" s="9">
        <f t="shared" ref="H22:H27" si="1">G22/12</f>
        <v>50</v>
      </c>
      <c r="J22" s="5" t="s">
        <v>91</v>
      </c>
      <c r="K22" s="12" t="s">
        <v>102</v>
      </c>
    </row>
    <row r="23" spans="1:11" x14ac:dyDescent="0.25">
      <c r="A23" s="1">
        <v>21</v>
      </c>
      <c r="B23" s="1" t="s">
        <v>29</v>
      </c>
      <c r="C23" s="1"/>
      <c r="D23" s="6" t="s">
        <v>14</v>
      </c>
      <c r="E23" s="8" t="s">
        <v>42</v>
      </c>
      <c r="F23" s="8" t="s">
        <v>18</v>
      </c>
      <c r="G23" s="9">
        <v>400</v>
      </c>
      <c r="H23" s="9">
        <f t="shared" si="1"/>
        <v>33.333333333333336</v>
      </c>
      <c r="J23" s="5" t="s">
        <v>91</v>
      </c>
      <c r="K23" s="11">
        <f>SUM(G10:G23)</f>
        <v>100430.00666666667</v>
      </c>
    </row>
    <row r="24" spans="1:11" x14ac:dyDescent="0.25">
      <c r="A24" s="1">
        <v>22</v>
      </c>
      <c r="B24" s="1" t="s">
        <v>27</v>
      </c>
      <c r="C24" s="1"/>
      <c r="D24" s="6" t="s">
        <v>8</v>
      </c>
      <c r="E24" s="8" t="s">
        <v>42</v>
      </c>
      <c r="F24" s="8" t="s">
        <v>18</v>
      </c>
      <c r="G24" s="7">
        <v>2400</v>
      </c>
      <c r="H24" s="9">
        <f t="shared" si="1"/>
        <v>200</v>
      </c>
      <c r="J24" s="5" t="s">
        <v>91</v>
      </c>
    </row>
    <row r="25" spans="1:11" x14ac:dyDescent="0.25">
      <c r="A25" s="1">
        <v>23</v>
      </c>
      <c r="B25" s="1" t="s">
        <v>27</v>
      </c>
      <c r="C25" s="1"/>
      <c r="D25" s="6" t="s">
        <v>9</v>
      </c>
      <c r="E25" s="8" t="s">
        <v>42</v>
      </c>
      <c r="F25" s="8" t="s">
        <v>18</v>
      </c>
      <c r="G25" s="7">
        <v>5200</v>
      </c>
      <c r="H25" s="9">
        <f t="shared" si="1"/>
        <v>433.33333333333331</v>
      </c>
      <c r="J25" s="5" t="s">
        <v>91</v>
      </c>
    </row>
    <row r="26" spans="1:11" ht="30" x14ac:dyDescent="0.25">
      <c r="A26" s="1">
        <v>24</v>
      </c>
      <c r="B26" s="1" t="s">
        <v>27</v>
      </c>
      <c r="C26" s="1"/>
      <c r="D26" s="6" t="s">
        <v>15</v>
      </c>
      <c r="E26" s="8" t="s">
        <v>42</v>
      </c>
      <c r="F26" s="8" t="s">
        <v>18</v>
      </c>
      <c r="G26" s="9">
        <v>1200</v>
      </c>
      <c r="H26" s="9">
        <f t="shared" si="1"/>
        <v>100</v>
      </c>
      <c r="J26" s="5" t="s">
        <v>91</v>
      </c>
      <c r="K26" s="12" t="s">
        <v>104</v>
      </c>
    </row>
    <row r="27" spans="1:11" x14ac:dyDescent="0.25">
      <c r="A27" s="1">
        <v>25</v>
      </c>
      <c r="B27" s="1" t="s">
        <v>27</v>
      </c>
      <c r="C27" s="1"/>
      <c r="D27" s="6" t="s">
        <v>20</v>
      </c>
      <c r="E27" s="8" t="s">
        <v>42</v>
      </c>
      <c r="F27" s="8" t="s">
        <v>18</v>
      </c>
      <c r="G27" s="9">
        <f>5400/3</f>
        <v>1800</v>
      </c>
      <c r="H27" s="9">
        <f t="shared" si="1"/>
        <v>150</v>
      </c>
      <c r="J27" s="5" t="s">
        <v>91</v>
      </c>
      <c r="K27" s="11">
        <f>SUM(G24:G28)</f>
        <v>10600</v>
      </c>
    </row>
    <row r="28" spans="1:11" x14ac:dyDescent="0.25">
      <c r="A28" s="1"/>
      <c r="B28" s="1"/>
      <c r="C28" s="1"/>
      <c r="D28" s="6"/>
    </row>
    <row r="29" spans="1:11" ht="30" x14ac:dyDescent="0.25">
      <c r="A29" s="1"/>
      <c r="B29" s="1"/>
      <c r="C29" s="1"/>
      <c r="D29" s="2" t="s">
        <v>67</v>
      </c>
      <c r="G29" s="11">
        <v>146751.12</v>
      </c>
      <c r="H29" s="11">
        <f>G29</f>
        <v>146751.12</v>
      </c>
      <c r="I29" s="4"/>
      <c r="J29" s="5" t="s">
        <v>39</v>
      </c>
    </row>
    <row r="30" spans="1:11" ht="30" x14ac:dyDescent="0.25">
      <c r="A30" s="1"/>
      <c r="B30" s="1"/>
      <c r="C30" s="1"/>
      <c r="D30" s="2" t="s">
        <v>66</v>
      </c>
      <c r="E30" s="1"/>
      <c r="F30" s="1"/>
      <c r="G30" s="11">
        <f>SUM(G3:G28)</f>
        <v>169608.15666666668</v>
      </c>
      <c r="H30" s="11">
        <f>SUM(H3:H28)</f>
        <v>134125.69166666668</v>
      </c>
      <c r="I30" s="4"/>
    </row>
    <row r="31" spans="1:11" ht="45" x14ac:dyDescent="0.25">
      <c r="A31" s="1"/>
      <c r="B31" s="1"/>
      <c r="C31" s="1"/>
      <c r="D31" s="2" t="s">
        <v>75</v>
      </c>
      <c r="E31" s="1"/>
      <c r="F31" s="1"/>
      <c r="G31" s="11">
        <v>0</v>
      </c>
      <c r="H31" s="11">
        <v>0</v>
      </c>
      <c r="I31" s="4"/>
    </row>
    <row r="32" spans="1:11" ht="60" x14ac:dyDescent="0.25">
      <c r="B32" s="1"/>
      <c r="C32" s="1"/>
      <c r="D32" s="2" t="s">
        <v>68</v>
      </c>
      <c r="E32" s="8" t="s">
        <v>41</v>
      </c>
      <c r="F32" s="8" t="s">
        <v>19</v>
      </c>
      <c r="G32" s="11">
        <f>G29-G30</f>
        <v>-22857.036666666681</v>
      </c>
      <c r="H32" s="11">
        <f>H29-H30</f>
        <v>12625.428333333315</v>
      </c>
      <c r="I32" s="4"/>
      <c r="J32" s="5" t="s">
        <v>65</v>
      </c>
    </row>
    <row r="35" spans="1:10" x14ac:dyDescent="0.25">
      <c r="A35" s="1"/>
      <c r="B35" s="1"/>
      <c r="C35" s="2" t="s">
        <v>69</v>
      </c>
    </row>
    <row r="37" spans="1:10" ht="30" x14ac:dyDescent="0.25">
      <c r="A37" s="1"/>
      <c r="B37" s="1"/>
      <c r="D37" s="2" t="s">
        <v>70</v>
      </c>
      <c r="E37" s="8" t="s">
        <v>41</v>
      </c>
      <c r="G37" s="7">
        <f>498556/3</f>
        <v>166185.33333333334</v>
      </c>
      <c r="J37" s="5" t="s">
        <v>77</v>
      </c>
    </row>
    <row r="38" spans="1:10" x14ac:dyDescent="0.25">
      <c r="A38" s="1"/>
      <c r="B38" s="1"/>
      <c r="D38" s="2" t="s">
        <v>71</v>
      </c>
      <c r="E38" s="8" t="s">
        <v>41</v>
      </c>
      <c r="G38" s="7">
        <v>15000</v>
      </c>
    </row>
    <row r="39" spans="1:10" ht="30" x14ac:dyDescent="0.25">
      <c r="A39" s="1"/>
      <c r="B39" s="1"/>
      <c r="D39" s="2" t="s">
        <v>72</v>
      </c>
      <c r="E39" s="8" t="s">
        <v>41</v>
      </c>
      <c r="G39" s="15">
        <f>G32</f>
        <v>-22857.036666666681</v>
      </c>
      <c r="H39" s="15"/>
    </row>
    <row r="40" spans="1:10" ht="30" x14ac:dyDescent="0.25">
      <c r="A40" s="1"/>
      <c r="B40" s="1"/>
      <c r="C40" s="1"/>
      <c r="D40" s="6"/>
      <c r="F40" s="1" t="s">
        <v>78</v>
      </c>
      <c r="G40" s="11">
        <f>SUM(G35:G39)</f>
        <v>158328.29666666666</v>
      </c>
      <c r="H40" s="11"/>
    </row>
    <row r="41" spans="1:10" x14ac:dyDescent="0.25">
      <c r="A41" s="1"/>
      <c r="B41" s="1"/>
      <c r="C41" s="1"/>
      <c r="D41" s="6"/>
      <c r="F41" s="1" t="s">
        <v>73</v>
      </c>
      <c r="G41" s="11">
        <f>SUM(G30:G32)</f>
        <v>146751.12</v>
      </c>
      <c r="H41" s="11"/>
    </row>
    <row r="42" spans="1:10" ht="30" x14ac:dyDescent="0.25">
      <c r="A42" s="1"/>
      <c r="B42" s="1"/>
      <c r="C42" s="1"/>
      <c r="D42" s="6"/>
      <c r="F42" s="1" t="s">
        <v>79</v>
      </c>
      <c r="G42" s="11">
        <f>G40-G41</f>
        <v>11577.176666666666</v>
      </c>
      <c r="H42" s="11"/>
    </row>
  </sheetData>
  <sortState xmlns:xlrd2="http://schemas.microsoft.com/office/spreadsheetml/2017/richdata2" ref="A3:J42">
    <sortCondition ref="B3:B42"/>
  </sortState>
  <pageMargins left="0.7" right="0.7" top="0.75" bottom="0.75" header="0.3" footer="0.3"/>
  <pageSetup scale="48" orientation="landscape" r:id="rId1"/>
  <headerFooter>
    <oddHeader>&amp;CJOSHUA BERNSTEIN EXPENSES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1C169-B00A-4A10-8954-69E8DFE4477B}">
  <sheetPr>
    <pageSetUpPr fitToPage="1"/>
  </sheetPr>
  <dimension ref="A1:K44"/>
  <sheetViews>
    <sheetView tabSelected="1" zoomScaleNormal="100" workbookViewId="0">
      <selection sqref="A1:K42"/>
    </sheetView>
  </sheetViews>
  <sheetFormatPr defaultRowHeight="15" x14ac:dyDescent="0.25"/>
  <cols>
    <col min="1" max="1" width="3" style="5" bestFit="1" customWidth="1"/>
    <col min="2" max="2" width="3" style="5" customWidth="1"/>
    <col min="3" max="3" width="18" style="5" customWidth="1"/>
    <col min="4" max="4" width="15.140625" style="5" bestFit="1" customWidth="1"/>
    <col min="5" max="5" width="10.85546875" style="8" customWidth="1"/>
    <col min="6" max="6" width="19.5703125" style="8" customWidth="1"/>
    <col min="7" max="8" width="23.140625" style="7" customWidth="1"/>
    <col min="9" max="9" width="11.85546875" style="10" customWidth="1"/>
    <col min="10" max="10" width="36.5703125" style="5" customWidth="1"/>
    <col min="11" max="11" width="13.28515625" style="12" customWidth="1"/>
    <col min="12" max="16384" width="9.140625" style="5"/>
  </cols>
  <sheetData>
    <row r="1" spans="1:11" ht="90" x14ac:dyDescent="0.25">
      <c r="C1" s="12" t="s">
        <v>112</v>
      </c>
    </row>
    <row r="2" spans="1:11" ht="30" x14ac:dyDescent="0.25">
      <c r="A2" s="1" t="s">
        <v>0</v>
      </c>
      <c r="B2" s="1"/>
      <c r="C2" s="1" t="s">
        <v>24</v>
      </c>
      <c r="D2" s="2" t="s">
        <v>1</v>
      </c>
      <c r="E2" s="1" t="s">
        <v>40</v>
      </c>
      <c r="F2" s="1" t="s">
        <v>16</v>
      </c>
      <c r="G2" s="3" t="s">
        <v>43</v>
      </c>
      <c r="H2" s="16" t="s">
        <v>83</v>
      </c>
      <c r="I2" s="4" t="s">
        <v>23</v>
      </c>
      <c r="J2" s="12" t="s">
        <v>17</v>
      </c>
    </row>
    <row r="3" spans="1:11" x14ac:dyDescent="0.25">
      <c r="A3" s="1">
        <v>1</v>
      </c>
      <c r="B3" s="1" t="s">
        <v>26</v>
      </c>
      <c r="C3" s="1"/>
      <c r="D3" s="6" t="s">
        <v>3</v>
      </c>
      <c r="E3" s="8" t="s">
        <v>41</v>
      </c>
      <c r="F3" s="8" t="s">
        <v>19</v>
      </c>
      <c r="G3" s="7">
        <v>30000</v>
      </c>
      <c r="H3" s="7">
        <f>G3</f>
        <v>30000</v>
      </c>
      <c r="K3" s="12" t="s">
        <v>106</v>
      </c>
    </row>
    <row r="4" spans="1:11" x14ac:dyDescent="0.25">
      <c r="A4" s="1">
        <v>2</v>
      </c>
      <c r="B4" s="1" t="s">
        <v>28</v>
      </c>
      <c r="C4" s="1"/>
      <c r="D4" s="6" t="s">
        <v>6</v>
      </c>
      <c r="E4" s="8" t="s">
        <v>42</v>
      </c>
      <c r="F4" s="8" t="s">
        <v>18</v>
      </c>
      <c r="J4" s="5" t="s">
        <v>80</v>
      </c>
      <c r="K4" s="11">
        <f>G3</f>
        <v>30000</v>
      </c>
    </row>
    <row r="5" spans="1:11" ht="30" x14ac:dyDescent="0.25">
      <c r="A5" s="1">
        <v>3</v>
      </c>
      <c r="B5" s="1" t="s">
        <v>28</v>
      </c>
      <c r="C5" s="1"/>
      <c r="D5" s="6" t="s">
        <v>7</v>
      </c>
      <c r="E5" s="8" t="s">
        <v>41</v>
      </c>
      <c r="F5" s="8" t="s">
        <v>18</v>
      </c>
      <c r="G5" s="9"/>
      <c r="H5" s="9"/>
      <c r="J5" s="5" t="s">
        <v>81</v>
      </c>
      <c r="K5" s="12" t="s">
        <v>101</v>
      </c>
    </row>
    <row r="6" spans="1:11" x14ac:dyDescent="0.25">
      <c r="A6" s="1">
        <v>4</v>
      </c>
      <c r="B6" s="1" t="s">
        <v>28</v>
      </c>
      <c r="C6" s="1"/>
      <c r="D6" s="6" t="s">
        <v>51</v>
      </c>
      <c r="E6" s="8" t="s">
        <v>42</v>
      </c>
      <c r="F6" s="8" t="s">
        <v>21</v>
      </c>
      <c r="J6" s="5" t="s">
        <v>82</v>
      </c>
      <c r="K6" s="11">
        <f>G4:G6</f>
        <v>0</v>
      </c>
    </row>
    <row r="7" spans="1:11" x14ac:dyDescent="0.25">
      <c r="A7" s="1">
        <v>5</v>
      </c>
      <c r="B7" s="1" t="s">
        <v>25</v>
      </c>
      <c r="C7" s="1"/>
      <c r="D7" s="6" t="s">
        <v>2</v>
      </c>
      <c r="E7" s="8" t="s">
        <v>42</v>
      </c>
      <c r="F7" s="8" t="s">
        <v>18</v>
      </c>
      <c r="G7" s="9">
        <f>893.25*12</f>
        <v>10719</v>
      </c>
      <c r="H7" s="9">
        <f>G7/2</f>
        <v>5359.5</v>
      </c>
      <c r="J7" s="7" t="s">
        <v>87</v>
      </c>
    </row>
    <row r="8" spans="1:11" x14ac:dyDescent="0.25">
      <c r="A8" s="1">
        <v>6</v>
      </c>
      <c r="B8" s="1" t="s">
        <v>25</v>
      </c>
      <c r="C8" s="1"/>
      <c r="D8" s="6" t="s">
        <v>37</v>
      </c>
      <c r="E8" s="8" t="s">
        <v>42</v>
      </c>
      <c r="F8" s="8" t="s">
        <v>18</v>
      </c>
      <c r="G8" s="9">
        <v>1000</v>
      </c>
      <c r="H8" s="9">
        <f t="shared" ref="H8:H9" si="0">G8/2</f>
        <v>500</v>
      </c>
      <c r="J8" s="7" t="s">
        <v>87</v>
      </c>
      <c r="K8" s="12" t="s">
        <v>100</v>
      </c>
    </row>
    <row r="9" spans="1:11" x14ac:dyDescent="0.25">
      <c r="A9" s="1">
        <v>7</v>
      </c>
      <c r="B9" s="1" t="s">
        <v>25</v>
      </c>
      <c r="C9" s="1"/>
      <c r="D9" s="6" t="s">
        <v>38</v>
      </c>
      <c r="E9" s="8" t="s">
        <v>42</v>
      </c>
      <c r="F9" s="8" t="s">
        <v>18</v>
      </c>
      <c r="G9" s="9">
        <v>300</v>
      </c>
      <c r="H9" s="9">
        <f t="shared" si="0"/>
        <v>150</v>
      </c>
      <c r="J9" s="7" t="s">
        <v>87</v>
      </c>
      <c r="K9" s="11">
        <f>SUM(G7:G9)</f>
        <v>12019</v>
      </c>
    </row>
    <row r="10" spans="1:11" ht="90" x14ac:dyDescent="0.25">
      <c r="A10" s="1">
        <v>8</v>
      </c>
      <c r="B10" s="1" t="s">
        <v>29</v>
      </c>
      <c r="C10" s="1"/>
      <c r="D10" s="6" t="s">
        <v>30</v>
      </c>
      <c r="E10" s="8" t="s">
        <v>41</v>
      </c>
      <c r="F10" s="8" t="s">
        <v>21</v>
      </c>
      <c r="G10" s="9">
        <f>235898.94/3</f>
        <v>78632.98</v>
      </c>
      <c r="H10" s="9">
        <f>G10</f>
        <v>78632.98</v>
      </c>
      <c r="J10" s="5" t="s">
        <v>109</v>
      </c>
    </row>
    <row r="11" spans="1:11" ht="30" x14ac:dyDescent="0.25">
      <c r="A11" s="1">
        <v>9</v>
      </c>
      <c r="B11" s="1" t="s">
        <v>29</v>
      </c>
      <c r="C11" s="1"/>
      <c r="D11" s="6" t="s">
        <v>4</v>
      </c>
      <c r="E11" s="8" t="s">
        <v>42</v>
      </c>
      <c r="F11" s="8" t="s">
        <v>22</v>
      </c>
      <c r="G11" s="9">
        <v>1200</v>
      </c>
      <c r="H11" s="9">
        <f>G11/2</f>
        <v>600</v>
      </c>
      <c r="J11" s="5" t="s">
        <v>87</v>
      </c>
    </row>
    <row r="12" spans="1:11" ht="60" x14ac:dyDescent="0.25">
      <c r="A12" s="1">
        <v>10</v>
      </c>
      <c r="B12" s="1" t="s">
        <v>29</v>
      </c>
      <c r="C12" s="1"/>
      <c r="D12" s="6" t="s">
        <v>5</v>
      </c>
      <c r="E12" s="8" t="s">
        <v>42</v>
      </c>
      <c r="F12" s="8" t="s">
        <v>18</v>
      </c>
      <c r="G12" s="9">
        <f>8387.79/3</f>
        <v>2795.9300000000003</v>
      </c>
      <c r="H12" s="9">
        <f>G12/2</f>
        <v>1397.9650000000001</v>
      </c>
      <c r="J12" s="5" t="s">
        <v>92</v>
      </c>
    </row>
    <row r="13" spans="1:11" x14ac:dyDescent="0.25">
      <c r="A13" s="1">
        <v>11</v>
      </c>
      <c r="B13" s="1" t="s">
        <v>29</v>
      </c>
      <c r="C13" s="1"/>
      <c r="D13" s="13" t="s">
        <v>31</v>
      </c>
      <c r="E13" s="14" t="s">
        <v>41</v>
      </c>
      <c r="F13" s="8" t="s">
        <v>21</v>
      </c>
      <c r="G13" s="9">
        <f>7816.46/3</f>
        <v>2605.4866666666667</v>
      </c>
      <c r="H13" s="9">
        <f>G13</f>
        <v>2605.4866666666667</v>
      </c>
      <c r="J13" s="7" t="s">
        <v>52</v>
      </c>
    </row>
    <row r="14" spans="1:11" x14ac:dyDescent="0.25">
      <c r="A14" s="1">
        <v>12</v>
      </c>
      <c r="B14" s="1" t="s">
        <v>29</v>
      </c>
      <c r="C14" s="1"/>
      <c r="D14" s="13" t="s">
        <v>32</v>
      </c>
      <c r="E14" s="14" t="s">
        <v>41</v>
      </c>
      <c r="F14" s="8" t="s">
        <v>21</v>
      </c>
      <c r="G14" s="9">
        <f>7676.75/3</f>
        <v>2558.9166666666665</v>
      </c>
      <c r="H14" s="9">
        <f t="shared" ref="H14:H20" si="1">G14</f>
        <v>2558.9166666666665</v>
      </c>
      <c r="J14" s="7" t="s">
        <v>53</v>
      </c>
    </row>
    <row r="15" spans="1:11" x14ac:dyDescent="0.25">
      <c r="A15" s="1">
        <v>13</v>
      </c>
      <c r="B15" s="1" t="s">
        <v>29</v>
      </c>
      <c r="C15" s="1"/>
      <c r="D15" s="13" t="s">
        <v>33</v>
      </c>
      <c r="E15" s="14" t="s">
        <v>41</v>
      </c>
      <c r="F15" s="8" t="s">
        <v>21</v>
      </c>
      <c r="G15" s="7">
        <f>2115.07/3</f>
        <v>705.02333333333343</v>
      </c>
      <c r="H15" s="9">
        <f t="shared" si="1"/>
        <v>705.02333333333343</v>
      </c>
      <c r="J15" s="7" t="s">
        <v>54</v>
      </c>
    </row>
    <row r="16" spans="1:11" x14ac:dyDescent="0.25">
      <c r="A16" s="1">
        <v>14</v>
      </c>
      <c r="B16" s="1" t="s">
        <v>29</v>
      </c>
      <c r="C16" s="1"/>
      <c r="D16" s="13" t="s">
        <v>34</v>
      </c>
      <c r="E16" s="14" t="s">
        <v>41</v>
      </c>
      <c r="F16" s="8" t="s">
        <v>21</v>
      </c>
      <c r="G16" s="9">
        <f>6924.92/3</f>
        <v>2308.3066666666668</v>
      </c>
      <c r="H16" s="9">
        <f t="shared" si="1"/>
        <v>2308.3066666666668</v>
      </c>
      <c r="J16" s="7" t="s">
        <v>55</v>
      </c>
    </row>
    <row r="17" spans="1:11" x14ac:dyDescent="0.25">
      <c r="A17" s="1">
        <v>15</v>
      </c>
      <c r="B17" s="1" t="s">
        <v>29</v>
      </c>
      <c r="C17" s="1"/>
      <c r="D17" s="13" t="s">
        <v>35</v>
      </c>
      <c r="E17" s="14" t="s">
        <v>41</v>
      </c>
      <c r="F17" s="8" t="s">
        <v>21</v>
      </c>
      <c r="G17" s="9">
        <f>6332.7/3</f>
        <v>2110.9</v>
      </c>
      <c r="H17" s="9">
        <f t="shared" si="1"/>
        <v>2110.9</v>
      </c>
      <c r="J17" s="7" t="s">
        <v>56</v>
      </c>
    </row>
    <row r="18" spans="1:11" x14ac:dyDescent="0.25">
      <c r="A18" s="1">
        <v>16</v>
      </c>
      <c r="B18" s="1" t="s">
        <v>29</v>
      </c>
      <c r="C18" s="1"/>
      <c r="D18" s="13" t="s">
        <v>36</v>
      </c>
      <c r="E18" s="14" t="s">
        <v>41</v>
      </c>
      <c r="F18" s="8" t="s">
        <v>21</v>
      </c>
      <c r="G18" s="9">
        <f>6037.39/3</f>
        <v>2012.4633333333334</v>
      </c>
      <c r="H18" s="9">
        <f t="shared" si="1"/>
        <v>2012.4633333333334</v>
      </c>
      <c r="J18" s="7" t="s">
        <v>57</v>
      </c>
    </row>
    <row r="19" spans="1:11" x14ac:dyDescent="0.25">
      <c r="A19" s="1">
        <v>17</v>
      </c>
      <c r="B19" s="1" t="s">
        <v>29</v>
      </c>
      <c r="C19" s="1"/>
      <c r="D19" s="6" t="s">
        <v>10</v>
      </c>
      <c r="E19" s="8" t="s">
        <v>42</v>
      </c>
      <c r="F19" s="8" t="s">
        <v>18</v>
      </c>
      <c r="G19" s="7">
        <v>1500</v>
      </c>
      <c r="H19" s="9">
        <f t="shared" si="1"/>
        <v>1500</v>
      </c>
    </row>
    <row r="20" spans="1:11" x14ac:dyDescent="0.25">
      <c r="A20" s="1">
        <v>18</v>
      </c>
      <c r="B20" s="1" t="s">
        <v>29</v>
      </c>
      <c r="C20" s="1"/>
      <c r="D20" s="6" t="s">
        <v>11</v>
      </c>
      <c r="E20" s="8" t="s">
        <v>42</v>
      </c>
      <c r="F20" s="8" t="s">
        <v>18</v>
      </c>
      <c r="G20" s="7">
        <v>1000</v>
      </c>
      <c r="H20" s="9">
        <f t="shared" si="1"/>
        <v>1000</v>
      </c>
    </row>
    <row r="21" spans="1:11" x14ac:dyDescent="0.25">
      <c r="A21" s="1">
        <v>19</v>
      </c>
      <c r="B21" s="1" t="s">
        <v>29</v>
      </c>
      <c r="C21" s="1"/>
      <c r="D21" s="6" t="s">
        <v>12</v>
      </c>
      <c r="E21" s="8" t="s">
        <v>42</v>
      </c>
      <c r="F21" s="8" t="s">
        <v>18</v>
      </c>
      <c r="G21" s="9">
        <f>6000/3</f>
        <v>2000</v>
      </c>
      <c r="H21" s="9">
        <f>G21/12</f>
        <v>166.66666666666666</v>
      </c>
      <c r="J21" s="5" t="s">
        <v>93</v>
      </c>
    </row>
    <row r="22" spans="1:11" ht="30" x14ac:dyDescent="0.25">
      <c r="A22" s="1">
        <v>20</v>
      </c>
      <c r="B22" s="1" t="s">
        <v>29</v>
      </c>
      <c r="C22" s="1"/>
      <c r="D22" s="6" t="s">
        <v>13</v>
      </c>
      <c r="E22" s="8" t="s">
        <v>42</v>
      </c>
      <c r="F22" s="8" t="s">
        <v>18</v>
      </c>
      <c r="G22" s="9">
        <f>1800/3</f>
        <v>600</v>
      </c>
      <c r="H22" s="9">
        <f t="shared" ref="H22:H27" si="2">G22/12</f>
        <v>50</v>
      </c>
      <c r="J22" s="5" t="s">
        <v>94</v>
      </c>
      <c r="K22" s="12" t="s">
        <v>102</v>
      </c>
    </row>
    <row r="23" spans="1:11" x14ac:dyDescent="0.25">
      <c r="A23" s="1">
        <v>21</v>
      </c>
      <c r="B23" s="1" t="s">
        <v>29</v>
      </c>
      <c r="C23" s="1"/>
      <c r="D23" s="6" t="s">
        <v>14</v>
      </c>
      <c r="E23" s="8" t="s">
        <v>42</v>
      </c>
      <c r="F23" s="8" t="s">
        <v>18</v>
      </c>
      <c r="G23" s="9">
        <v>400</v>
      </c>
      <c r="H23" s="9">
        <f t="shared" si="2"/>
        <v>33.333333333333336</v>
      </c>
      <c r="J23" s="5" t="s">
        <v>95</v>
      </c>
      <c r="K23" s="11">
        <f>SUM(G10:G23)</f>
        <v>100430.00666666667</v>
      </c>
    </row>
    <row r="24" spans="1:11" x14ac:dyDescent="0.25">
      <c r="A24" s="1">
        <v>22</v>
      </c>
      <c r="B24" s="1" t="s">
        <v>27</v>
      </c>
      <c r="C24" s="1"/>
      <c r="D24" s="6" t="s">
        <v>8</v>
      </c>
      <c r="E24" s="8" t="s">
        <v>42</v>
      </c>
      <c r="F24" s="8" t="s">
        <v>18</v>
      </c>
      <c r="G24" s="7">
        <v>2400</v>
      </c>
      <c r="H24" s="9">
        <f t="shared" si="2"/>
        <v>200</v>
      </c>
      <c r="J24" s="5" t="s">
        <v>91</v>
      </c>
    </row>
    <row r="25" spans="1:11" x14ac:dyDescent="0.25">
      <c r="A25" s="1">
        <v>23</v>
      </c>
      <c r="B25" s="1" t="s">
        <v>27</v>
      </c>
      <c r="C25" s="1"/>
      <c r="D25" s="6" t="s">
        <v>9</v>
      </c>
      <c r="E25" s="8" t="s">
        <v>42</v>
      </c>
      <c r="F25" s="8" t="s">
        <v>18</v>
      </c>
      <c r="G25" s="7">
        <v>5200</v>
      </c>
      <c r="H25" s="9">
        <f t="shared" si="2"/>
        <v>433.33333333333331</v>
      </c>
      <c r="J25" s="5" t="s">
        <v>91</v>
      </c>
    </row>
    <row r="26" spans="1:11" x14ac:dyDescent="0.25">
      <c r="A26" s="1">
        <v>24</v>
      </c>
      <c r="B26" s="1" t="s">
        <v>27</v>
      </c>
      <c r="C26" s="1"/>
      <c r="D26" s="6" t="s">
        <v>15</v>
      </c>
      <c r="E26" s="8" t="s">
        <v>42</v>
      </c>
      <c r="F26" s="8" t="s">
        <v>18</v>
      </c>
      <c r="G26" s="9">
        <v>1200</v>
      </c>
      <c r="H26" s="9">
        <f t="shared" si="2"/>
        <v>100</v>
      </c>
      <c r="J26" s="5" t="s">
        <v>96</v>
      </c>
      <c r="K26" s="12" t="s">
        <v>104</v>
      </c>
    </row>
    <row r="27" spans="1:11" x14ac:dyDescent="0.25">
      <c r="A27" s="1">
        <v>25</v>
      </c>
      <c r="B27" s="1" t="s">
        <v>27</v>
      </c>
      <c r="C27" s="1"/>
      <c r="D27" s="6" t="s">
        <v>20</v>
      </c>
      <c r="E27" s="8" t="s">
        <v>42</v>
      </c>
      <c r="F27" s="8" t="s">
        <v>18</v>
      </c>
      <c r="G27" s="9">
        <f>5400/3</f>
        <v>1800</v>
      </c>
      <c r="H27" s="9">
        <f t="shared" si="2"/>
        <v>150</v>
      </c>
      <c r="J27" s="5" t="s">
        <v>97</v>
      </c>
      <c r="K27" s="11">
        <f>SUM(G24:G27)</f>
        <v>10600</v>
      </c>
    </row>
    <row r="28" spans="1:11" x14ac:dyDescent="0.25">
      <c r="A28" s="1"/>
      <c r="B28" s="1"/>
      <c r="C28" s="1"/>
      <c r="D28" s="6"/>
      <c r="G28" s="9"/>
      <c r="H28" s="9"/>
    </row>
    <row r="29" spans="1:11" ht="30" x14ac:dyDescent="0.25">
      <c r="A29" s="1"/>
      <c r="B29" s="1"/>
      <c r="C29" s="1"/>
      <c r="D29" s="2" t="s">
        <v>67</v>
      </c>
      <c r="G29" s="11">
        <v>146751.12</v>
      </c>
      <c r="H29" s="11">
        <f>G29</f>
        <v>146751.12</v>
      </c>
      <c r="I29" s="4"/>
      <c r="J29" s="5" t="s">
        <v>58</v>
      </c>
    </row>
    <row r="30" spans="1:11" ht="30" x14ac:dyDescent="0.25">
      <c r="A30" s="1"/>
      <c r="B30" s="1"/>
      <c r="C30" s="1"/>
      <c r="D30" s="2" t="s">
        <v>66</v>
      </c>
      <c r="E30" s="1"/>
      <c r="F30" s="1"/>
      <c r="G30" s="11">
        <f>SUM(G3:G28)</f>
        <v>153049.00666666668</v>
      </c>
      <c r="H30" s="11">
        <f>SUM(H3:H28)</f>
        <v>132574.875</v>
      </c>
      <c r="I30" s="4"/>
    </row>
    <row r="31" spans="1:11" ht="30" x14ac:dyDescent="0.25">
      <c r="A31" s="1"/>
      <c r="B31" s="1"/>
      <c r="C31" s="1"/>
      <c r="D31" s="2" t="s">
        <v>98</v>
      </c>
      <c r="E31" s="1"/>
      <c r="F31" s="1"/>
      <c r="G31" s="11">
        <v>0</v>
      </c>
      <c r="H31" s="11">
        <v>0</v>
      </c>
      <c r="I31" s="4"/>
    </row>
    <row r="32" spans="1:11" ht="60" x14ac:dyDescent="0.25">
      <c r="B32" s="1"/>
      <c r="C32" s="1"/>
      <c r="D32" s="2" t="s">
        <v>68</v>
      </c>
      <c r="E32" s="8" t="s">
        <v>41</v>
      </c>
      <c r="F32" s="8" t="s">
        <v>19</v>
      </c>
      <c r="G32" s="11">
        <f>G29-G30</f>
        <v>-6297.8866666666872</v>
      </c>
      <c r="H32" s="11">
        <f>H29-H30</f>
        <v>14176.244999999995</v>
      </c>
      <c r="I32" s="4"/>
      <c r="J32" s="5" t="s">
        <v>65</v>
      </c>
    </row>
    <row r="35" spans="1:10" ht="30" x14ac:dyDescent="0.25">
      <c r="A35" s="1"/>
      <c r="B35" s="1"/>
      <c r="C35" s="2" t="s">
        <v>69</v>
      </c>
    </row>
    <row r="37" spans="1:10" ht="30" x14ac:dyDescent="0.25">
      <c r="A37" s="1"/>
      <c r="B37" s="1"/>
      <c r="C37" s="1"/>
      <c r="D37" s="2" t="s">
        <v>70</v>
      </c>
      <c r="E37" s="8" t="s">
        <v>41</v>
      </c>
      <c r="G37" s="7">
        <f>498556/3</f>
        <v>166185.33333333334</v>
      </c>
      <c r="J37" s="5" t="s">
        <v>77</v>
      </c>
    </row>
    <row r="38" spans="1:10" x14ac:dyDescent="0.25">
      <c r="A38" s="1"/>
      <c r="B38" s="1"/>
      <c r="C38" s="1"/>
      <c r="D38" s="2" t="s">
        <v>71</v>
      </c>
      <c r="E38" s="8" t="s">
        <v>41</v>
      </c>
      <c r="G38" s="7">
        <v>15000</v>
      </c>
    </row>
    <row r="39" spans="1:10" ht="30" x14ac:dyDescent="0.25">
      <c r="A39" s="1"/>
      <c r="B39" s="1"/>
      <c r="C39" s="1"/>
      <c r="D39" s="2" t="s">
        <v>72</v>
      </c>
      <c r="E39" s="8" t="s">
        <v>41</v>
      </c>
      <c r="G39" s="15">
        <f>G32</f>
        <v>-6297.8866666666872</v>
      </c>
      <c r="H39" s="15"/>
    </row>
    <row r="40" spans="1:10" ht="30" x14ac:dyDescent="0.25">
      <c r="A40" s="1"/>
      <c r="B40" s="1"/>
      <c r="C40" s="1"/>
      <c r="D40" s="6"/>
      <c r="F40" s="1" t="str">
        <f>Joshua!F40</f>
        <v>Total Assets Purchased</v>
      </c>
      <c r="G40" s="11">
        <f>SUM(G35:G39)</f>
        <v>174887.44666666666</v>
      </c>
      <c r="H40" s="11"/>
    </row>
    <row r="41" spans="1:10" x14ac:dyDescent="0.25">
      <c r="A41" s="1"/>
      <c r="B41" s="1"/>
      <c r="C41" s="1"/>
      <c r="D41" s="6"/>
      <c r="F41" s="1" t="str">
        <f>Joshua!F41</f>
        <v>Total Costs</v>
      </c>
      <c r="G41" s="11">
        <f>SUM(G30:G32)</f>
        <v>146751.12</v>
      </c>
      <c r="H41" s="11"/>
    </row>
    <row r="42" spans="1:10" ht="30" x14ac:dyDescent="0.25">
      <c r="A42" s="1"/>
      <c r="B42" s="1"/>
      <c r="C42" s="1"/>
      <c r="D42" s="6"/>
      <c r="F42" s="1" t="str">
        <f>Joshua!F42</f>
        <v>Profit after Expenses</v>
      </c>
      <c r="G42" s="11">
        <f>G40-G41</f>
        <v>28136.32666666666</v>
      </c>
      <c r="H42" s="11"/>
    </row>
    <row r="43" spans="1:10" x14ac:dyDescent="0.25">
      <c r="A43" s="1"/>
      <c r="B43" s="1"/>
      <c r="C43" s="1"/>
      <c r="D43" s="6"/>
      <c r="F43" s="1"/>
    </row>
    <row r="44" spans="1:10" x14ac:dyDescent="0.25">
      <c r="A44" s="1"/>
      <c r="B44" s="1"/>
      <c r="C44" s="1"/>
      <c r="D44" s="2"/>
      <c r="E44" s="1"/>
    </row>
  </sheetData>
  <sortState xmlns:xlrd2="http://schemas.microsoft.com/office/spreadsheetml/2017/richdata2" ref="A3:K43">
    <sortCondition ref="B3:B43"/>
  </sortState>
  <pageMargins left="0.7" right="0.7" top="0.75" bottom="0.75" header="0.3" footer="0.3"/>
  <pageSetup scale="49" orientation="landscape" r:id="rId1"/>
  <headerFooter>
    <oddHeader>&amp;CJOSHUA BERNSTEIN EXPENSES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Joshua</vt:lpstr>
      <vt:lpstr>Jacob</vt:lpstr>
      <vt:lpstr>Daniel</vt:lpstr>
      <vt:lpstr>Daniel!Print_Area</vt:lpstr>
      <vt:lpstr>Jacob!Print_Area</vt:lpstr>
      <vt:lpstr>Joshua!Print_Area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ETHOME</dc:creator>
  <cp:lastModifiedBy>ETHOME</cp:lastModifiedBy>
  <cp:lastPrinted>2020-07-28T17:49:19Z</cp:lastPrinted>
  <dcterms:created xsi:type="dcterms:W3CDTF">2018-12-12T03:45:09Z</dcterms:created>
  <dcterms:modified xsi:type="dcterms:W3CDTF">2020-07-30T01:05:04Z</dcterms:modified>
</cp:coreProperties>
</file>